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9440" windowHeight="9210"/>
  </bookViews>
  <sheets>
    <sheet name="Освещ. 2014" sheetId="2" r:id="rId1"/>
  </sheets>
  <definedNames>
    <definedName name="___mm1" localSheetId="0">#REF!</definedName>
    <definedName name="___mm1">#REF!</definedName>
    <definedName name="__mm1" localSheetId="0">#REF!</definedName>
    <definedName name="__mm1">#REF!</definedName>
    <definedName name="_def1999" localSheetId="0">#REF!</definedName>
    <definedName name="_def1999">#REF!</definedName>
    <definedName name="_def2000г" localSheetId="0">#REF!</definedName>
    <definedName name="_def2000г">#REF!</definedName>
    <definedName name="_def2001г" localSheetId="0">#REF!</definedName>
    <definedName name="_def2001г">#REF!</definedName>
    <definedName name="_def2002г" localSheetId="0">#REF!</definedName>
    <definedName name="_def2002г">#REF!</definedName>
    <definedName name="_inf2000" localSheetId="0">#REF!</definedName>
    <definedName name="_inf2000">#REF!</definedName>
    <definedName name="_inf2001" localSheetId="0">#REF!</definedName>
    <definedName name="_inf2001">#REF!</definedName>
    <definedName name="_inf2002" localSheetId="0">#REF!</definedName>
    <definedName name="_inf2002">#REF!</definedName>
    <definedName name="_inf2003" localSheetId="0">#REF!</definedName>
    <definedName name="_inf2003">#REF!</definedName>
    <definedName name="_inf2004" localSheetId="0">#REF!</definedName>
    <definedName name="_inf2004">#REF!</definedName>
    <definedName name="_inf2005" localSheetId="0">#REF!</definedName>
    <definedName name="_inf2005">#REF!</definedName>
    <definedName name="_inf2006" localSheetId="0">#REF!</definedName>
    <definedName name="_inf2006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_mm1" localSheetId="0">#REF!</definedName>
    <definedName name="_mm1">#REF!</definedName>
    <definedName name="a04t" localSheetId="0">#REF!</definedName>
    <definedName name="a04t">#REF!</definedName>
    <definedName name="ddd" localSheetId="0">#REF!</definedName>
    <definedName name="ddd">#REF!</definedName>
    <definedName name="DOLL" localSheetId="0">#REF!</definedName>
    <definedName name="DOLL">#REF!</definedName>
    <definedName name="ff" localSheetId="0">#REF!</definedName>
    <definedName name="ff">#REF!</definedName>
    <definedName name="fffff" localSheetId="0">#REF!</definedName>
    <definedName name="fffff">#REF!</definedName>
    <definedName name="gggg" localSheetId="0">#REF!</definedName>
    <definedName name="gggg">#REF!</definedName>
    <definedName name="jjjj" localSheetId="0">#REF!</definedName>
    <definedName name="jjjj">#REF!</definedName>
    <definedName name="time" localSheetId="0">#REF!</definedName>
    <definedName name="time">#REF!</definedName>
    <definedName name="title" localSheetId="0">#REF!</definedName>
    <definedName name="title">#REF!</definedName>
    <definedName name="а" localSheetId="0">#REF!</definedName>
    <definedName name="а">#REF!</definedName>
    <definedName name="ааа" localSheetId="0">#REF!</definedName>
    <definedName name="ааа">#REF!</definedName>
    <definedName name="АнМ" localSheetId="0">#REF!</definedName>
    <definedName name="АнМ">#REF!</definedName>
    <definedName name="вв" localSheetId="0">#REF!</definedName>
    <definedName name="вв">#REF!</definedName>
    <definedName name="Вып_н_2003" localSheetId="0">#REF!</definedName>
    <definedName name="Вып_н_2003">#REF!</definedName>
    <definedName name="вып_н_2004" localSheetId="0">#REF!</definedName>
    <definedName name="вып_н_2004">#REF!</definedName>
    <definedName name="Вып_ОФ_с_пц" localSheetId="0">#REF!</definedName>
    <definedName name="Вып_ОФ_с_пц">#REF!</definedName>
    <definedName name="Вып_оф_с_цпг" localSheetId="0">#REF!</definedName>
    <definedName name="Вып_оф_с_цпг">#REF!</definedName>
    <definedName name="Вып_с_новых_ОФ" localSheetId="0">#REF!</definedName>
    <definedName name="Вып_с_новых_ОФ">#REF!</definedName>
    <definedName name="График">"Диагр. 4"</definedName>
    <definedName name="Дефл_ц_пред_год" localSheetId="0">#REF!</definedName>
    <definedName name="Дефл_ц_пред_год">#REF!</definedName>
    <definedName name="Дефлятор_годовой" localSheetId="0">#REF!</definedName>
    <definedName name="Дефлятор_годовой">#REF!</definedName>
    <definedName name="Дефлятор_цепной" localSheetId="0">#REF!</definedName>
    <definedName name="Дефлятор_цепной">#REF!</definedName>
    <definedName name="ДС" localSheetId="0">#REF!</definedName>
    <definedName name="ДС">#REF!</definedName>
    <definedName name="иии" localSheetId="0">#REF!</definedName>
    <definedName name="иии">#REF!</definedName>
    <definedName name="ллл" localSheetId="0">#REF!</definedName>
    <definedName name="ллл">#REF!</definedName>
    <definedName name="М1" localSheetId="0">#REF!</definedName>
    <definedName name="М1">#REF!</definedName>
    <definedName name="Модель2" localSheetId="0">#REF!</definedName>
    <definedName name="Модель2">#REF!</definedName>
    <definedName name="Мониторинг1" localSheetId="0">#REF!</definedName>
    <definedName name="Мониторинг1">#REF!</definedName>
    <definedName name="новые_ОФ_2003" localSheetId="0">#REF!</definedName>
    <definedName name="новые_ОФ_2003">#REF!</definedName>
    <definedName name="новые_ОФ_2004" localSheetId="0">#REF!</definedName>
    <definedName name="новые_ОФ_2004">#REF!</definedName>
    <definedName name="новые_ОФ_а_всего" localSheetId="0">#REF!</definedName>
    <definedName name="новые_ОФ_а_всего">#REF!</definedName>
    <definedName name="новые_ОФ_всего" localSheetId="0">#REF!</definedName>
    <definedName name="новые_ОФ_всего">#REF!</definedName>
    <definedName name="новые_ОФ_п_всего" localSheetId="0">#REF!</definedName>
    <definedName name="новые_ОФ_п_всего">#REF!</definedName>
    <definedName name="_xlnm.Print_Area" localSheetId="0">'Освещ. 2014'!$A$1:$CU$84</definedName>
    <definedName name="окраска_05" localSheetId="0">#REF!</definedName>
    <definedName name="окраска_05">#REF!</definedName>
    <definedName name="окраска_06" localSheetId="0">#REF!</definedName>
    <definedName name="окраска_06">#REF!</definedName>
    <definedName name="окраска_07" localSheetId="0">#REF!</definedName>
    <definedName name="окраска_07">#REF!</definedName>
    <definedName name="окраска_08" localSheetId="0">#REF!</definedName>
    <definedName name="окраска_08">#REF!</definedName>
    <definedName name="окраска_09" localSheetId="0">#REF!</definedName>
    <definedName name="окраска_09">#REF!</definedName>
    <definedName name="окраска_10" localSheetId="0">#REF!</definedName>
    <definedName name="окраска_10">#REF!</definedName>
    <definedName name="окраска_11" localSheetId="0">#REF!</definedName>
    <definedName name="окраска_11">#REF!</definedName>
    <definedName name="окраска_12" localSheetId="0">#REF!</definedName>
    <definedName name="окраска_12">#REF!</definedName>
    <definedName name="окраска_13" localSheetId="0">#REF!</definedName>
    <definedName name="окраска_13">#REF!</definedName>
    <definedName name="окраска_14" localSheetId="0">#REF!</definedName>
    <definedName name="окраска_14">#REF!</definedName>
    <definedName name="окраска_15" localSheetId="0">#REF!</definedName>
    <definedName name="окраска_15">#REF!</definedName>
    <definedName name="ооо" localSheetId="0">#REF!</definedName>
    <definedName name="ооо">#REF!</definedName>
    <definedName name="ОФ_а_с_пц" localSheetId="0">#REF!</definedName>
    <definedName name="ОФ_а_с_пц">#REF!</definedName>
    <definedName name="оф_н_а_2003_пц" localSheetId="0">#REF!</definedName>
    <definedName name="оф_н_а_2003_пц">#REF!</definedName>
    <definedName name="оф_н_а_2004" localSheetId="0">#REF!</definedName>
    <definedName name="оф_н_а_2004">#REF!</definedName>
    <definedName name="ПОКАЗАТЕЛИ_ДОЛГОСР.ПРОГНОЗА" localSheetId="0">#REF!</definedName>
    <definedName name="ПОКАЗАТЕЛИ_ДОЛГОСР.ПРОГНОЗА">#REF!</definedName>
    <definedName name="ПОКАЗАТЕЛИ_ДОЛГОСР.ПРОГНОЗА_1" localSheetId="0">#REF!</definedName>
    <definedName name="ПОКАЗАТЕЛИ_ДОЛГОСР.ПРОГНОЗА_1">#REF!</definedName>
    <definedName name="ПОКАЗАТЕЛИ_ДОЛГОСР.ПРОГНОЗА_2" localSheetId="0">#REF!</definedName>
    <definedName name="ПОКАЗАТЕЛИ_ДОЛГОСР.ПРОГНОЗА_2">#REF!</definedName>
    <definedName name="ПОКАЗАТЕЛИ_ДОЛГОСР.ПРОГНОЗА_3" localSheetId="0">#REF!</definedName>
    <definedName name="ПОКАЗАТЕЛИ_ДОЛГОСР.ПРОГНОЗА_3">#REF!</definedName>
    <definedName name="ПОКАЗАТЕЛИ_ДОЛГОСР.ПРОГНОЗА_4" localSheetId="0">#REF!</definedName>
    <definedName name="ПОКАЗАТЕЛИ_ДОЛГОСР.ПРОГНОЗА_4">#REF!</definedName>
    <definedName name="ПОТР._РЫНОКДП" localSheetId="0">#REF!</definedName>
    <definedName name="ПОТР._РЫНОКДП">#REF!</definedName>
    <definedName name="Потреб_вып_всего" localSheetId="0">#REF!</definedName>
    <definedName name="Потреб_вып_всего">#REF!</definedName>
    <definedName name="Потреб_вып_оф_н_цпг" localSheetId="0">#REF!</definedName>
    <definedName name="Потреб_вып_оф_н_цпг">#REF!</definedName>
    <definedName name="ппп" localSheetId="0">#REF!</definedName>
    <definedName name="ппп">#REF!</definedName>
    <definedName name="пппп" localSheetId="0">#REF!</definedName>
    <definedName name="пппп">#REF!</definedName>
    <definedName name="Прогноз_Вып_пц" localSheetId="0">#REF!</definedName>
    <definedName name="Прогноз_Вып_пц">#REF!</definedName>
    <definedName name="Прогноз_вып_цпг" localSheetId="0">#REF!</definedName>
    <definedName name="Прогноз_вып_цпг">#REF!</definedName>
    <definedName name="Прогноз97" localSheetId="0">#REF!</definedName>
    <definedName name="Прогноз97">#REF!</definedName>
    <definedName name="ттт" localSheetId="0">#REF!</definedName>
    <definedName name="ттт">#REF!</definedName>
    <definedName name="фо_а_н_пц" localSheetId="0">#REF!</definedName>
    <definedName name="фо_а_н_пц">#REF!</definedName>
    <definedName name="фо_а_с_пц" localSheetId="0">#REF!</definedName>
    <definedName name="фо_а_с_пц">#REF!</definedName>
    <definedName name="фо_н_03" localSheetId="0">#REF!</definedName>
    <definedName name="фо_н_03">#REF!</definedName>
    <definedName name="фо_н_04" localSheetId="0">#REF!</definedName>
    <definedName name="фо_н_04">#REF!</definedName>
    <definedName name="фф" localSheetId="0">#REF!</definedName>
    <definedName name="фф">#REF!</definedName>
    <definedName name="ффф" localSheetId="0">#REF!</definedName>
    <definedName name="ффф">#REF!</definedName>
    <definedName name="ььь" localSheetId="0">#REF!</definedName>
    <definedName name="ььь">#REF!</definedName>
    <definedName name="э" localSheetId="0">#REF!</definedName>
    <definedName name="э">#REF!</definedName>
    <definedName name="юююю" localSheetId="0">#REF!</definedName>
    <definedName name="юююю">#REF!</definedName>
  </definedNames>
  <calcPr calcId="145621"/>
</workbook>
</file>

<file path=xl/calcChain.xml><?xml version="1.0" encoding="utf-8"?>
<calcChain xmlns="http://schemas.openxmlformats.org/spreadsheetml/2006/main">
  <c r="Q41" i="2" l="1"/>
  <c r="BQ52" i="2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BC56" i="2"/>
  <c r="BQ56" i="2" s="1"/>
  <c r="BC53" i="2"/>
  <c r="BQ53" i="2" s="1"/>
  <c r="BC51" i="2"/>
  <c r="BQ51" i="2" s="1"/>
  <c r="BC50" i="2"/>
  <c r="BQ50" i="2" s="1"/>
  <c r="BE79" i="2"/>
  <c r="BE77" i="2"/>
  <c r="BC73" i="2"/>
  <c r="BQ73" i="2" s="1"/>
  <c r="BC72" i="2"/>
  <c r="BQ72" i="2" s="1"/>
  <c r="BC71" i="2"/>
  <c r="BQ71" i="2" s="1"/>
  <c r="BC70" i="2"/>
  <c r="BQ70" i="2" s="1"/>
  <c r="BC69" i="2"/>
  <c r="BQ69" i="2" s="1"/>
  <c r="BC68" i="2"/>
  <c r="BQ68" i="2" s="1"/>
  <c r="BC67" i="2"/>
  <c r="BQ67" i="2" s="1"/>
  <c r="BC66" i="2"/>
  <c r="BQ66" i="2" s="1"/>
  <c r="BC65" i="2"/>
  <c r="BQ65" i="2" s="1"/>
  <c r="BC64" i="2"/>
  <c r="BQ64" i="2" s="1"/>
  <c r="BC63" i="2"/>
  <c r="BQ63" i="2" s="1"/>
  <c r="BC62" i="2"/>
  <c r="BQ62" i="2" s="1"/>
  <c r="BC61" i="2"/>
  <c r="BQ61" i="2" s="1"/>
  <c r="BQ60" i="2"/>
  <c r="BQ59" i="2"/>
  <c r="BQ58" i="2"/>
  <c r="BC57" i="2"/>
  <c r="BQ57" i="2" s="1"/>
  <c r="BQ55" i="2"/>
  <c r="BQ54" i="2"/>
  <c r="AC46" i="2"/>
  <c r="AX46" i="2" s="1"/>
  <c r="AH39" i="2"/>
  <c r="BF38" i="2"/>
  <c r="BF37" i="2"/>
  <c r="BF36" i="2"/>
  <c r="BE80" i="2" l="1"/>
  <c r="AE75" i="2" s="1"/>
  <c r="AX14" i="2" s="1"/>
  <c r="CB14" i="2" s="1"/>
  <c r="BF39" i="2"/>
  <c r="AR40" i="2"/>
  <c r="E41" i="2" s="1"/>
  <c r="CH41" i="2" s="1"/>
  <c r="AW43" i="2" s="1"/>
  <c r="AX12" i="2" s="1"/>
  <c r="BQ74" i="2"/>
  <c r="BO48" i="2" s="1"/>
  <c r="AX13" i="2" s="1"/>
  <c r="BH14" i="2"/>
  <c r="BR14" i="2"/>
  <c r="CL14" i="2"/>
  <c r="Y34" i="2" l="1"/>
  <c r="AX11" i="2" s="1"/>
  <c r="AX17" i="2" s="1"/>
  <c r="CB12" i="2"/>
  <c r="BH12" i="2"/>
  <c r="CL12" i="2"/>
  <c r="BR12" i="2"/>
  <c r="CL13" i="2"/>
  <c r="BR13" i="2"/>
  <c r="BH13" i="2"/>
  <c r="CB13" i="2"/>
  <c r="BR11" i="2" l="1"/>
  <c r="BR16" i="2" s="1"/>
  <c r="CL11" i="2"/>
  <c r="BH11" i="2"/>
  <c r="BH16" i="2" s="1"/>
  <c r="AX16" i="2"/>
  <c r="AX18" i="2" s="1"/>
  <c r="CL18" i="2" s="1"/>
  <c r="CB11" i="2"/>
  <c r="CB16" i="2" s="1"/>
  <c r="CL16" i="2"/>
  <c r="BH17" i="2"/>
  <c r="CL17" i="2"/>
  <c r="CB17" i="2"/>
  <c r="BR17" i="2"/>
  <c r="BH18" i="2" l="1"/>
  <c r="CB18" i="2"/>
  <c r="CB19" i="2" s="1"/>
  <c r="BR18" i="2"/>
  <c r="BR19" i="2" s="1"/>
  <c r="CL19" i="2"/>
  <c r="AX19" i="2"/>
  <c r="AX20" i="2" l="1"/>
  <c r="BH19" i="2"/>
  <c r="CB20" i="2" l="1"/>
  <c r="CB21" i="2" s="1"/>
  <c r="BR20" i="2"/>
  <c r="BR21" i="2" s="1"/>
  <c r="BH20" i="2"/>
  <c r="CL20" i="2"/>
  <c r="CL21" i="2" s="1"/>
  <c r="AX21" i="2"/>
  <c r="BH21" i="2" l="1"/>
  <c r="AX22" i="2"/>
  <c r="BH22" i="2" l="1"/>
  <c r="CL22" i="2"/>
  <c r="CL23" i="2" s="1"/>
  <c r="CB22" i="2"/>
  <c r="CB23" i="2" s="1"/>
  <c r="BR22" i="2"/>
  <c r="BR23" i="2" s="1"/>
  <c r="AX23" i="2"/>
  <c r="BH23" i="2" l="1"/>
</calcChain>
</file>

<file path=xl/sharedStrings.xml><?xml version="1.0" encoding="utf-8"?>
<sst xmlns="http://schemas.openxmlformats.org/spreadsheetml/2006/main" count="135" uniqueCount="96">
  <si>
    <t>СМЕТА</t>
  </si>
  <si>
    <t>(тыс. руб.)</t>
  </si>
  <si>
    <t>№ п/п</t>
  </si>
  <si>
    <t>Наименование статьи</t>
  </si>
  <si>
    <t>Сумма на год</t>
  </si>
  <si>
    <t>в том числе по кварталам</t>
  </si>
  <si>
    <t>I</t>
  </si>
  <si>
    <t>II</t>
  </si>
  <si>
    <t>III</t>
  </si>
  <si>
    <t>IV</t>
  </si>
  <si>
    <t>Основная и дополнительная зарплата рабочих</t>
  </si>
  <si>
    <t>Страховые взносы на оплату труда</t>
  </si>
  <si>
    <t>Стоимость материалов для текущего ремонта и восстановления</t>
  </si>
  <si>
    <t>Транспортные расходы</t>
  </si>
  <si>
    <t>Электроэнергия</t>
  </si>
  <si>
    <t>Итого затрат</t>
  </si>
  <si>
    <t>Рентабельность 5% (без учета эл/энергии)</t>
  </si>
  <si>
    <t>Итого с рентабельностью</t>
  </si>
  <si>
    <t>НДС 18%</t>
  </si>
  <si>
    <t>Итого затраты с НДС</t>
  </si>
  <si>
    <t>Содержание заказчика</t>
  </si>
  <si>
    <t xml:space="preserve">Всего затрат </t>
  </si>
  <si>
    <t>Расчет</t>
  </si>
  <si>
    <t xml:space="preserve">Заработная плата </t>
  </si>
  <si>
    <t>=</t>
  </si>
  <si>
    <t>числен., чел.</t>
  </si>
  <si>
    <t>час. тар. ст., руб.</t>
  </si>
  <si>
    <t>сумма по тарифу, руб.</t>
  </si>
  <si>
    <t>1.1</t>
  </si>
  <si>
    <t>Электромонтер 3 разряда</t>
  </si>
  <si>
    <t>1.3</t>
  </si>
  <si>
    <t>1.5</t>
  </si>
  <si>
    <r>
      <t xml:space="preserve">Мастер  9 разряда </t>
    </r>
    <r>
      <rPr>
        <sz val="10"/>
        <rFont val="Times New Roman Cyr"/>
        <family val="1"/>
        <charset val="204"/>
      </rPr>
      <t>(бригадир)</t>
    </r>
  </si>
  <si>
    <t>Итого</t>
  </si>
  <si>
    <t>Итого среднее:</t>
  </si>
  <si>
    <t>руб.</t>
  </si>
  <si>
    <t>*</t>
  </si>
  <si>
    <t>ч/год</t>
  </si>
  <si>
    <t xml:space="preserve"> *</t>
  </si>
  <si>
    <t>(выслуга)</t>
  </si>
  <si>
    <t>(премия 50%)</t>
  </si>
  <si>
    <t>(Р.К. и С.Н.)</t>
  </si>
  <si>
    <t xml:space="preserve">Страховые взносы на оплату труда  </t>
  </si>
  <si>
    <t>Стоимость электроэнергии по нерегулируемому тарифу (без НДС)</t>
  </si>
  <si>
    <t>кВт/час</t>
  </si>
  <si>
    <t xml:space="preserve"> =</t>
  </si>
  <si>
    <t>Материалы для текущего ремонта, восстановления и уборки</t>
  </si>
  <si>
    <t>Наименование материалов</t>
  </si>
  <si>
    <t>ед. изм.</t>
  </si>
  <si>
    <t>кол-во</t>
  </si>
  <si>
    <t>стоим-ть ед., руб.</t>
  </si>
  <si>
    <t>Сумма, руб.</t>
  </si>
  <si>
    <t>Лампы люминисцентные дуговые ртутные HPL-N-250</t>
  </si>
  <si>
    <t>10 шт.</t>
  </si>
  <si>
    <t>Лампы люминисцентные дуговые ртутные HPL-N-125</t>
  </si>
  <si>
    <t>Лампы газоразрядные типа Son-H-220</t>
  </si>
  <si>
    <t>Лампы накаливания</t>
  </si>
  <si>
    <t>шт.</t>
  </si>
  <si>
    <t>Кабель силовой АВГГ4х16мм2 0,66кВ</t>
  </si>
  <si>
    <t>1000 м</t>
  </si>
  <si>
    <t>Изоляторы низковольтные</t>
  </si>
  <si>
    <t>Светильник  40-250-004</t>
  </si>
  <si>
    <t>Выключатели автоматические АЕ 2023 16А</t>
  </si>
  <si>
    <t>Плафон к светильнику</t>
  </si>
  <si>
    <t>Светильник  РТУ 23-125-001</t>
  </si>
  <si>
    <t>Предохранители тугоплавкие ПН-2</t>
  </si>
  <si>
    <t>Реле времени ВС-33-1 УХЛ4</t>
  </si>
  <si>
    <t>Фотореле ФР-7</t>
  </si>
  <si>
    <t>Счетчики электроэнергии однофазные СОИ-449 10-60А</t>
  </si>
  <si>
    <t>Счетчики электроэнергии трехфазные</t>
  </si>
  <si>
    <t>Сталь угловая 50х50мм</t>
  </si>
  <si>
    <t>т</t>
  </si>
  <si>
    <t>Трансформатор тока ТОП-066 100/5</t>
  </si>
  <si>
    <t>Болты с шестигранной головкой диаметром резьбы 10 мм</t>
  </si>
  <si>
    <t>кг</t>
  </si>
  <si>
    <t>Гайки шестигранные диаметр резьбы 12-14мм</t>
  </si>
  <si>
    <t>Штепсельные розетки</t>
  </si>
  <si>
    <t>Наконечники кабельные алюминевые</t>
  </si>
  <si>
    <t>Трубы стальные электросварные прямошовные наружный диаметр 40мм толщина стенки 3мм</t>
  </si>
  <si>
    <t>м</t>
  </si>
  <si>
    <t>Конструкции для крепления</t>
  </si>
  <si>
    <t>5.1</t>
  </si>
  <si>
    <t xml:space="preserve">УАЗ 39099- </t>
  </si>
  <si>
    <t>час.(в неделю)</t>
  </si>
  <si>
    <t>нед.</t>
  </si>
  <si>
    <t>5.2</t>
  </si>
  <si>
    <t>ЗИЛ 130 ВТ (ВС) 22 (автовышка)</t>
  </si>
  <si>
    <t>факт 2011 года (%)</t>
  </si>
  <si>
    <t>Электромонтер 4 разряда</t>
  </si>
  <si>
    <t>Лампы газоразрядные высокого давления типа ДНаТ 250-5</t>
  </si>
  <si>
    <t>Общепроизводственные расходы 11,7% (без учета эл/энергии)</t>
  </si>
  <si>
    <t>на содержание и обслуживание уличного освещения  улиц города Югорска на 2014 год</t>
  </si>
  <si>
    <t>на 2014 год</t>
  </si>
  <si>
    <t>на содержание и обслуживание уличного освещения  города Югорска</t>
  </si>
  <si>
    <t>ЧАСТЬ IV. Обоснование формирования (начальной) максимальной цены контракта</t>
  </si>
  <si>
    <t>Нормативные документы: рекомендации по номированию труда работников, занятых содержанием и ремонтом ЖФ МКД 2-02.01 часть 1 утверждены Приказом Госстроя России от 09.12.99 г. №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</si>
</sst>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%"/>
    <numFmt numFmtId="167" formatCode="_-* #,##0.00[$€-1]_-;\-* #,##0.00[$€-1]_-;_-* \-??[$€-1]_-"/>
    <numFmt numFmtId="168" formatCode="&quot;$&quot;#,##0_);\(&quot;$&quot;#,##0\)"/>
  </numFmts>
  <fonts count="26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color theme="1"/>
      <name val="Times New Roman"/>
      <family val="2"/>
      <charset val="204"/>
    </font>
    <font>
      <sz val="12"/>
      <name val="Times New Roman Cyr"/>
      <charset val="204"/>
    </font>
    <font>
      <sz val="7"/>
      <color theme="1"/>
      <name val="Times New Roman"/>
      <family val="2"/>
      <charset val="204"/>
    </font>
    <font>
      <sz val="5"/>
      <color theme="1"/>
      <name val="Times New Roman"/>
      <family val="2"/>
      <charset val="204"/>
    </font>
    <font>
      <sz val="8"/>
      <name val="Times New Roman Cyr"/>
      <family val="1"/>
      <charset val="204"/>
    </font>
    <font>
      <sz val="8"/>
      <color theme="1"/>
      <name val="Times New Roman"/>
      <family val="2"/>
      <charset val="204"/>
    </font>
    <font>
      <sz val="9"/>
      <color indexed="12"/>
      <name val="Times New Roman Cyr"/>
      <family val="1"/>
      <charset val="204"/>
    </font>
    <font>
      <sz val="9"/>
      <name val="Times New Roman Cyr"/>
      <family val="1"/>
      <charset val="204"/>
    </font>
    <font>
      <b/>
      <sz val="12"/>
      <color theme="1"/>
      <name val="Times New Roman"/>
      <family val="2"/>
      <charset val="204"/>
    </font>
    <font>
      <sz val="12"/>
      <name val="Times New Roman Cyr"/>
      <family val="1"/>
      <charset val="204"/>
    </font>
    <font>
      <sz val="10"/>
      <name val="Arial"/>
      <family val="2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0000FF"/>
      <name val="Times New Roman Cyr"/>
      <family val="1"/>
      <charset val="204"/>
    </font>
    <font>
      <sz val="12"/>
      <color rgb="FF0000FF"/>
      <name val="Times New Roman"/>
      <family val="2"/>
      <charset val="204"/>
    </font>
    <font>
      <sz val="12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8" fillId="0" borderId="0"/>
    <xf numFmtId="167" fontId="19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0" fontId="18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6" fillId="0" borderId="0" xfId="0" applyFont="1"/>
    <xf numFmtId="49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/>
    </xf>
    <xf numFmtId="166" fontId="0" fillId="0" borderId="0" xfId="0" applyNumberFormat="1" applyAlignment="1">
      <alignment horizontal="center" vertical="center"/>
    </xf>
    <xf numFmtId="0" fontId="9" fillId="0" borderId="0" xfId="0" applyFont="1"/>
    <xf numFmtId="3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3" fontId="12" fillId="3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3" fontId="2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3" fontId="2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left" vertical="center"/>
    </xf>
    <xf numFmtId="166" fontId="23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7">
    <cellStyle name="_Сб-macro 2020" xfId="1"/>
    <cellStyle name="Euro" xfId="2"/>
    <cellStyle name="Обычный" xfId="0" builtinId="0"/>
    <cellStyle name="Обычный 11" xfId="3"/>
    <cellStyle name="Обычный 11 2" xfId="4"/>
    <cellStyle name="Обычный 2" xfId="5"/>
    <cellStyle name="Обычный 2 10" xfId="6"/>
    <cellStyle name="Обычный 2 10 2" xfId="7"/>
    <cellStyle name="Обычный 2 2" xfId="8"/>
    <cellStyle name="Обычный 2 3" xfId="9"/>
    <cellStyle name="Обычный 2 4" xfId="10"/>
    <cellStyle name="Обычный 2 5" xfId="11"/>
    <cellStyle name="Обычный 2 6" xfId="12"/>
    <cellStyle name="Обычный 2 7" xfId="13"/>
    <cellStyle name="Обычный 2 8" xfId="14"/>
    <cellStyle name="Обычный 2 9" xfId="15"/>
    <cellStyle name="Обычный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G84"/>
  <sheetViews>
    <sheetView tabSelected="1" view="pageBreakPreview" topLeftCell="C1" zoomScale="110" zoomScaleNormal="100" zoomScaleSheetLayoutView="110" workbookViewId="0">
      <selection activeCell="C2" sqref="C2:CT2"/>
    </sheetView>
  </sheetViews>
  <sheetFormatPr defaultRowHeight="15.75" x14ac:dyDescent="0.25"/>
  <cols>
    <col min="1" max="99" width="0.875" style="1" customWidth="1"/>
    <col min="100" max="101" width="11.125" style="1" bestFit="1" customWidth="1"/>
    <col min="102" max="16384" width="9" style="1"/>
  </cols>
  <sheetData>
    <row r="1" spans="1:111" x14ac:dyDescent="0.25">
      <c r="D1" s="55" t="s">
        <v>94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</row>
    <row r="2" spans="1:111" ht="48" customHeight="1" x14ac:dyDescent="0.25">
      <c r="C2" s="127" t="s">
        <v>95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</row>
    <row r="3" spans="1:111" x14ac:dyDescent="0.25"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</row>
    <row r="4" spans="1:111" x14ac:dyDescent="0.25"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2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</row>
    <row r="5" spans="1:111" s="5" customFormat="1" ht="18.75" customHeight="1" x14ac:dyDescent="0.25">
      <c r="A5" s="97" t="s">
        <v>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</row>
    <row r="6" spans="1:111" s="5" customFormat="1" ht="18.75" customHeight="1" x14ac:dyDescent="0.25">
      <c r="A6" s="97" t="s">
        <v>93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</row>
    <row r="7" spans="1:111" s="5" customFormat="1" ht="18.75" customHeight="1" x14ac:dyDescent="0.25">
      <c r="A7" s="97" t="s">
        <v>92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</row>
    <row r="8" spans="1:111" s="6" customFormat="1" x14ac:dyDescent="0.25">
      <c r="CI8" s="118" t="s">
        <v>1</v>
      </c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</row>
    <row r="9" spans="1:111" s="7" customFormat="1" ht="12.75" customHeight="1" x14ac:dyDescent="0.25">
      <c r="A9" s="119" t="s">
        <v>2</v>
      </c>
      <c r="B9" s="119"/>
      <c r="C9" s="119"/>
      <c r="D9" s="119"/>
      <c r="E9" s="120" t="s">
        <v>3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2"/>
      <c r="AX9" s="120" t="s">
        <v>4</v>
      </c>
      <c r="AY9" s="121"/>
      <c r="AZ9" s="121"/>
      <c r="BA9" s="121"/>
      <c r="BB9" s="121"/>
      <c r="BC9" s="121"/>
      <c r="BD9" s="121"/>
      <c r="BE9" s="121"/>
      <c r="BF9" s="121"/>
      <c r="BG9" s="122"/>
      <c r="BH9" s="119" t="s">
        <v>5</v>
      </c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</row>
    <row r="10" spans="1:111" s="7" customFormat="1" ht="12.75" x14ac:dyDescent="0.25">
      <c r="A10" s="119"/>
      <c r="B10" s="119"/>
      <c r="C10" s="119"/>
      <c r="D10" s="119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5"/>
      <c r="AX10" s="123"/>
      <c r="AY10" s="124"/>
      <c r="AZ10" s="124"/>
      <c r="BA10" s="124"/>
      <c r="BB10" s="124"/>
      <c r="BC10" s="124"/>
      <c r="BD10" s="124"/>
      <c r="BE10" s="124"/>
      <c r="BF10" s="124"/>
      <c r="BG10" s="125"/>
      <c r="BH10" s="119" t="s">
        <v>6</v>
      </c>
      <c r="BI10" s="119"/>
      <c r="BJ10" s="119"/>
      <c r="BK10" s="119"/>
      <c r="BL10" s="119"/>
      <c r="BM10" s="119"/>
      <c r="BN10" s="119"/>
      <c r="BO10" s="119"/>
      <c r="BP10" s="119"/>
      <c r="BQ10" s="119"/>
      <c r="BR10" s="119" t="s">
        <v>7</v>
      </c>
      <c r="BS10" s="119"/>
      <c r="BT10" s="119"/>
      <c r="BU10" s="119"/>
      <c r="BV10" s="119"/>
      <c r="BW10" s="119"/>
      <c r="BX10" s="119"/>
      <c r="BY10" s="119"/>
      <c r="BZ10" s="119"/>
      <c r="CA10" s="119"/>
      <c r="CB10" s="119" t="s">
        <v>8</v>
      </c>
      <c r="CC10" s="119"/>
      <c r="CD10" s="119"/>
      <c r="CE10" s="119"/>
      <c r="CF10" s="119"/>
      <c r="CG10" s="119"/>
      <c r="CH10" s="119"/>
      <c r="CI10" s="119"/>
      <c r="CJ10" s="119"/>
      <c r="CK10" s="119"/>
      <c r="CL10" s="119" t="s">
        <v>9</v>
      </c>
      <c r="CM10" s="119"/>
      <c r="CN10" s="119"/>
      <c r="CO10" s="119"/>
      <c r="CP10" s="119"/>
      <c r="CQ10" s="119"/>
      <c r="CR10" s="119"/>
      <c r="CS10" s="119"/>
      <c r="CT10" s="119"/>
      <c r="CU10" s="119"/>
    </row>
    <row r="11" spans="1:111" s="6" customFormat="1" ht="30" customHeight="1" x14ac:dyDescent="0.25">
      <c r="A11" s="102">
        <v>1</v>
      </c>
      <c r="B11" s="102"/>
      <c r="C11" s="102"/>
      <c r="D11" s="102"/>
      <c r="E11" s="103" t="s">
        <v>10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5"/>
      <c r="AX11" s="106">
        <f>Y34/1000</f>
        <v>1275.2605008</v>
      </c>
      <c r="AY11" s="107"/>
      <c r="AZ11" s="107"/>
      <c r="BA11" s="107"/>
      <c r="BB11" s="107"/>
      <c r="BC11" s="107"/>
      <c r="BD11" s="107"/>
      <c r="BE11" s="107"/>
      <c r="BF11" s="107"/>
      <c r="BG11" s="108"/>
      <c r="BH11" s="109">
        <f>AX11*24.99%</f>
        <v>318.68759914992</v>
      </c>
      <c r="BI11" s="109"/>
      <c r="BJ11" s="109"/>
      <c r="BK11" s="109"/>
      <c r="BL11" s="109"/>
      <c r="BM11" s="109"/>
      <c r="BN11" s="109"/>
      <c r="BO11" s="109"/>
      <c r="BP11" s="109"/>
      <c r="BQ11" s="109"/>
      <c r="BR11" s="109">
        <f>AX11*20.35%</f>
        <v>259.51551191280004</v>
      </c>
      <c r="BS11" s="109"/>
      <c r="BT11" s="109"/>
      <c r="BU11" s="109"/>
      <c r="BV11" s="109"/>
      <c r="BW11" s="109"/>
      <c r="BX11" s="109"/>
      <c r="BY11" s="109"/>
      <c r="BZ11" s="109"/>
      <c r="CA11" s="109"/>
      <c r="CB11" s="109">
        <f>AX11*14.12%</f>
        <v>180.06678271295999</v>
      </c>
      <c r="CC11" s="109"/>
      <c r="CD11" s="109"/>
      <c r="CE11" s="109"/>
      <c r="CF11" s="109"/>
      <c r="CG11" s="109"/>
      <c r="CH11" s="109"/>
      <c r="CI11" s="109"/>
      <c r="CJ11" s="109"/>
      <c r="CK11" s="109"/>
      <c r="CL11" s="109">
        <f>AX11*40.54%</f>
        <v>516.99060702431996</v>
      </c>
      <c r="CM11" s="109"/>
      <c r="CN11" s="109"/>
      <c r="CO11" s="109"/>
      <c r="CP11" s="109"/>
      <c r="CQ11" s="109"/>
      <c r="CR11" s="109"/>
      <c r="CS11" s="109"/>
      <c r="CT11" s="109"/>
      <c r="CU11" s="109"/>
      <c r="CV11" s="8"/>
      <c r="CW11" s="9"/>
    </row>
    <row r="12" spans="1:111" s="6" customFormat="1" ht="30" customHeight="1" x14ac:dyDescent="0.25">
      <c r="A12" s="102">
        <v>2</v>
      </c>
      <c r="B12" s="102"/>
      <c r="C12" s="102"/>
      <c r="D12" s="102"/>
      <c r="E12" s="103" t="s">
        <v>11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5"/>
      <c r="AX12" s="106">
        <f>AW43/1000</f>
        <v>387.67919224320002</v>
      </c>
      <c r="AY12" s="107"/>
      <c r="AZ12" s="107"/>
      <c r="BA12" s="107"/>
      <c r="BB12" s="107"/>
      <c r="BC12" s="107"/>
      <c r="BD12" s="107"/>
      <c r="BE12" s="107"/>
      <c r="BF12" s="107"/>
      <c r="BG12" s="108"/>
      <c r="BH12" s="109">
        <f>AX12*24.99%</f>
        <v>96.881030141575678</v>
      </c>
      <c r="BI12" s="109"/>
      <c r="BJ12" s="109"/>
      <c r="BK12" s="109"/>
      <c r="BL12" s="109"/>
      <c r="BM12" s="109"/>
      <c r="BN12" s="109"/>
      <c r="BO12" s="109"/>
      <c r="BP12" s="109"/>
      <c r="BQ12" s="109"/>
      <c r="BR12" s="109">
        <f t="shared" ref="BR12:BR14" si="0">AX12*20.35%</f>
        <v>78.892715621491206</v>
      </c>
      <c r="BS12" s="109"/>
      <c r="BT12" s="109"/>
      <c r="BU12" s="109"/>
      <c r="BV12" s="109"/>
      <c r="BW12" s="109"/>
      <c r="BX12" s="109"/>
      <c r="BY12" s="109"/>
      <c r="BZ12" s="109"/>
      <c r="CA12" s="109"/>
      <c r="CB12" s="109">
        <f t="shared" ref="CB12:CB14" si="1">AX12*14.12%</f>
        <v>54.740301944739841</v>
      </c>
      <c r="CC12" s="109"/>
      <c r="CD12" s="109"/>
      <c r="CE12" s="109"/>
      <c r="CF12" s="109"/>
      <c r="CG12" s="109"/>
      <c r="CH12" s="109"/>
      <c r="CI12" s="109"/>
      <c r="CJ12" s="109"/>
      <c r="CK12" s="109"/>
      <c r="CL12" s="109">
        <f t="shared" ref="CL12:CL14" si="2">AX12*40.54%</f>
        <v>157.1651445353933</v>
      </c>
      <c r="CM12" s="109"/>
      <c r="CN12" s="109"/>
      <c r="CO12" s="109"/>
      <c r="CP12" s="109"/>
      <c r="CQ12" s="109"/>
      <c r="CR12" s="109"/>
      <c r="CS12" s="109"/>
      <c r="CT12" s="109"/>
      <c r="CU12" s="109"/>
      <c r="CV12" s="8"/>
      <c r="CW12" s="9"/>
    </row>
    <row r="13" spans="1:111" s="6" customFormat="1" ht="30" customHeight="1" x14ac:dyDescent="0.25">
      <c r="A13" s="102">
        <v>3</v>
      </c>
      <c r="B13" s="102"/>
      <c r="C13" s="102"/>
      <c r="D13" s="102"/>
      <c r="E13" s="103" t="s">
        <v>12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5"/>
      <c r="AX13" s="106">
        <f>BO48/1000-3</f>
        <v>912.53057971600992</v>
      </c>
      <c r="AY13" s="107"/>
      <c r="AZ13" s="107"/>
      <c r="BA13" s="107"/>
      <c r="BB13" s="107"/>
      <c r="BC13" s="107"/>
      <c r="BD13" s="107"/>
      <c r="BE13" s="107"/>
      <c r="BF13" s="107"/>
      <c r="BG13" s="108"/>
      <c r="BH13" s="109">
        <f t="shared" ref="BH13:BH14" si="3">AX13*24.99%</f>
        <v>228.04139187103087</v>
      </c>
      <c r="BI13" s="109"/>
      <c r="BJ13" s="109"/>
      <c r="BK13" s="109"/>
      <c r="BL13" s="109"/>
      <c r="BM13" s="109"/>
      <c r="BN13" s="109"/>
      <c r="BO13" s="109"/>
      <c r="BP13" s="109"/>
      <c r="BQ13" s="109"/>
      <c r="BR13" s="109">
        <f t="shared" si="0"/>
        <v>185.69997297220803</v>
      </c>
      <c r="BS13" s="109"/>
      <c r="BT13" s="109"/>
      <c r="BU13" s="109"/>
      <c r="BV13" s="109"/>
      <c r="BW13" s="109"/>
      <c r="BX13" s="109"/>
      <c r="BY13" s="109"/>
      <c r="BZ13" s="109"/>
      <c r="CA13" s="109"/>
      <c r="CB13" s="109">
        <f t="shared" si="1"/>
        <v>128.84931785590061</v>
      </c>
      <c r="CC13" s="109"/>
      <c r="CD13" s="109"/>
      <c r="CE13" s="109"/>
      <c r="CF13" s="109"/>
      <c r="CG13" s="109"/>
      <c r="CH13" s="109"/>
      <c r="CI13" s="109"/>
      <c r="CJ13" s="109"/>
      <c r="CK13" s="109"/>
      <c r="CL13" s="109">
        <f t="shared" si="2"/>
        <v>369.93989701687042</v>
      </c>
      <c r="CM13" s="109"/>
      <c r="CN13" s="109"/>
      <c r="CO13" s="109"/>
      <c r="CP13" s="109"/>
      <c r="CQ13" s="109"/>
      <c r="CR13" s="109"/>
      <c r="CS13" s="109"/>
      <c r="CT13" s="109"/>
      <c r="CU13" s="109"/>
      <c r="CV13" s="8"/>
      <c r="CW13" s="9"/>
    </row>
    <row r="14" spans="1:111" s="6" customFormat="1" ht="30" customHeight="1" x14ac:dyDescent="0.25">
      <c r="A14" s="102">
        <v>4</v>
      </c>
      <c r="B14" s="102"/>
      <c r="C14" s="102"/>
      <c r="D14" s="102"/>
      <c r="E14" s="103" t="s">
        <v>13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5"/>
      <c r="AX14" s="106">
        <f>AE75/1000</f>
        <v>1716</v>
      </c>
      <c r="AY14" s="107"/>
      <c r="AZ14" s="107"/>
      <c r="BA14" s="107"/>
      <c r="BB14" s="107"/>
      <c r="BC14" s="107"/>
      <c r="BD14" s="107"/>
      <c r="BE14" s="107"/>
      <c r="BF14" s="107"/>
      <c r="BG14" s="108"/>
      <c r="BH14" s="109">
        <f t="shared" si="3"/>
        <v>428.82839999999999</v>
      </c>
      <c r="BI14" s="109"/>
      <c r="BJ14" s="109"/>
      <c r="BK14" s="109"/>
      <c r="BL14" s="109"/>
      <c r="BM14" s="109"/>
      <c r="BN14" s="109"/>
      <c r="BO14" s="109"/>
      <c r="BP14" s="109"/>
      <c r="BQ14" s="109"/>
      <c r="BR14" s="109">
        <f t="shared" si="0"/>
        <v>349.20600000000002</v>
      </c>
      <c r="BS14" s="109"/>
      <c r="BT14" s="109"/>
      <c r="BU14" s="109"/>
      <c r="BV14" s="109"/>
      <c r="BW14" s="109"/>
      <c r="BX14" s="109"/>
      <c r="BY14" s="109"/>
      <c r="BZ14" s="109"/>
      <c r="CA14" s="109"/>
      <c r="CB14" s="109">
        <f t="shared" si="1"/>
        <v>242.29919999999998</v>
      </c>
      <c r="CC14" s="109"/>
      <c r="CD14" s="109"/>
      <c r="CE14" s="109"/>
      <c r="CF14" s="109"/>
      <c r="CG14" s="109"/>
      <c r="CH14" s="109"/>
      <c r="CI14" s="109"/>
      <c r="CJ14" s="109"/>
      <c r="CK14" s="109"/>
      <c r="CL14" s="109">
        <f t="shared" si="2"/>
        <v>695.66639999999995</v>
      </c>
      <c r="CM14" s="109"/>
      <c r="CN14" s="109"/>
      <c r="CO14" s="109"/>
      <c r="CP14" s="109"/>
      <c r="CQ14" s="109"/>
      <c r="CR14" s="109"/>
      <c r="CS14" s="109"/>
      <c r="CT14" s="109"/>
      <c r="CU14" s="109"/>
      <c r="CV14" s="8"/>
      <c r="CW14" s="9"/>
    </row>
    <row r="15" spans="1:111" s="6" customFormat="1" ht="30" customHeight="1" x14ac:dyDescent="0.25">
      <c r="A15" s="102">
        <v>5</v>
      </c>
      <c r="B15" s="102"/>
      <c r="C15" s="102"/>
      <c r="D15" s="102"/>
      <c r="E15" s="117" t="s">
        <v>14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5"/>
      <c r="AX15" s="106">
        <v>0</v>
      </c>
      <c r="AY15" s="107"/>
      <c r="AZ15" s="107"/>
      <c r="BA15" s="107"/>
      <c r="BB15" s="107"/>
      <c r="BC15" s="107"/>
      <c r="BD15" s="107"/>
      <c r="BE15" s="107"/>
      <c r="BF15" s="107"/>
      <c r="BG15" s="108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8"/>
      <c r="CW15" s="9"/>
    </row>
    <row r="16" spans="1:111" s="5" customFormat="1" ht="30" customHeight="1" x14ac:dyDescent="0.25">
      <c r="A16" s="98"/>
      <c r="B16" s="98"/>
      <c r="C16" s="98"/>
      <c r="D16" s="98"/>
      <c r="E16" s="99" t="s">
        <v>15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1"/>
      <c r="AX16" s="93">
        <f>SUM(AX11:BG15)</f>
        <v>4291.4702727592103</v>
      </c>
      <c r="AY16" s="94"/>
      <c r="AZ16" s="94"/>
      <c r="BA16" s="94"/>
      <c r="BB16" s="94"/>
      <c r="BC16" s="94"/>
      <c r="BD16" s="94"/>
      <c r="BE16" s="94"/>
      <c r="BF16" s="94"/>
      <c r="BG16" s="95"/>
      <c r="BH16" s="93">
        <f>SUM(BH11:BQ15)</f>
        <v>1072.4384211625265</v>
      </c>
      <c r="BI16" s="94"/>
      <c r="BJ16" s="94"/>
      <c r="BK16" s="94"/>
      <c r="BL16" s="94"/>
      <c r="BM16" s="94"/>
      <c r="BN16" s="94"/>
      <c r="BO16" s="94"/>
      <c r="BP16" s="94"/>
      <c r="BQ16" s="95"/>
      <c r="BR16" s="93">
        <f t="shared" ref="BR16" si="4">SUM(BR11:CA15)</f>
        <v>873.31420050649933</v>
      </c>
      <c r="BS16" s="94"/>
      <c r="BT16" s="94"/>
      <c r="BU16" s="94"/>
      <c r="BV16" s="94"/>
      <c r="BW16" s="94"/>
      <c r="BX16" s="94"/>
      <c r="BY16" s="94"/>
      <c r="BZ16" s="94"/>
      <c r="CA16" s="95"/>
      <c r="CB16" s="93">
        <f t="shared" ref="CB16" si="5">SUM(CB11:CK15)</f>
        <v>605.95560251360041</v>
      </c>
      <c r="CC16" s="94"/>
      <c r="CD16" s="94"/>
      <c r="CE16" s="94"/>
      <c r="CF16" s="94"/>
      <c r="CG16" s="94"/>
      <c r="CH16" s="94"/>
      <c r="CI16" s="94"/>
      <c r="CJ16" s="94"/>
      <c r="CK16" s="95"/>
      <c r="CL16" s="93">
        <f t="shared" ref="CL16" si="6">SUM(CL11:CU15)</f>
        <v>1739.7620485765838</v>
      </c>
      <c r="CM16" s="94"/>
      <c r="CN16" s="94"/>
      <c r="CO16" s="94"/>
      <c r="CP16" s="94"/>
      <c r="CQ16" s="94"/>
      <c r="CR16" s="94"/>
      <c r="CS16" s="94"/>
      <c r="CT16" s="94"/>
      <c r="CU16" s="95"/>
      <c r="CV16" s="8"/>
      <c r="CW16" s="9"/>
      <c r="CX16" s="10"/>
      <c r="CY16" s="10"/>
      <c r="CZ16" s="10"/>
      <c r="DA16" s="10"/>
      <c r="DB16" s="10"/>
    </row>
    <row r="17" spans="1:110" s="5" customFormat="1" ht="30" customHeight="1" x14ac:dyDescent="0.25">
      <c r="A17" s="102">
        <v>6</v>
      </c>
      <c r="B17" s="102">
        <v>5</v>
      </c>
      <c r="C17" s="102"/>
      <c r="D17" s="102"/>
      <c r="E17" s="117" t="s">
        <v>90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5"/>
      <c r="AX17" s="106">
        <f>SUM(AX11:BG14)*11%+29</f>
        <v>501.06173000351311</v>
      </c>
      <c r="AY17" s="107"/>
      <c r="AZ17" s="107"/>
      <c r="BA17" s="107"/>
      <c r="BB17" s="107"/>
      <c r="BC17" s="107"/>
      <c r="BD17" s="107"/>
      <c r="BE17" s="107"/>
      <c r="BF17" s="107"/>
      <c r="BG17" s="108"/>
      <c r="BH17" s="109">
        <f t="shared" ref="BH17" si="7">AX17*24.99%</f>
        <v>125.21532632787792</v>
      </c>
      <c r="BI17" s="109"/>
      <c r="BJ17" s="109"/>
      <c r="BK17" s="109"/>
      <c r="BL17" s="109"/>
      <c r="BM17" s="109"/>
      <c r="BN17" s="109"/>
      <c r="BO17" s="109"/>
      <c r="BP17" s="109"/>
      <c r="BQ17" s="109"/>
      <c r="BR17" s="109">
        <f t="shared" ref="BR17" si="8">AX17*20.35%</f>
        <v>101.96606205571493</v>
      </c>
      <c r="BS17" s="109"/>
      <c r="BT17" s="109"/>
      <c r="BU17" s="109"/>
      <c r="BV17" s="109"/>
      <c r="BW17" s="109"/>
      <c r="BX17" s="109"/>
      <c r="BY17" s="109"/>
      <c r="BZ17" s="109"/>
      <c r="CA17" s="109"/>
      <c r="CB17" s="109">
        <f>AX17*14.12%+1</f>
        <v>71.749916276496052</v>
      </c>
      <c r="CC17" s="109"/>
      <c r="CD17" s="109"/>
      <c r="CE17" s="109"/>
      <c r="CF17" s="109"/>
      <c r="CG17" s="109"/>
      <c r="CH17" s="109"/>
      <c r="CI17" s="109"/>
      <c r="CJ17" s="109"/>
      <c r="CK17" s="109"/>
      <c r="CL17" s="109">
        <f>AX17*40.54%-1</f>
        <v>202.13042534342421</v>
      </c>
      <c r="CM17" s="109"/>
      <c r="CN17" s="109"/>
      <c r="CO17" s="109"/>
      <c r="CP17" s="109"/>
      <c r="CQ17" s="109"/>
      <c r="CR17" s="109"/>
      <c r="CS17" s="109"/>
      <c r="CT17" s="109"/>
      <c r="CU17" s="109"/>
      <c r="CV17" s="8"/>
      <c r="CW17" s="9"/>
      <c r="CX17" s="10"/>
      <c r="CY17" s="10"/>
      <c r="CZ17" s="10"/>
      <c r="DA17" s="10"/>
      <c r="DB17" s="10"/>
    </row>
    <row r="18" spans="1:110" s="6" customFormat="1" ht="26.25" customHeight="1" x14ac:dyDescent="0.25">
      <c r="A18" s="102">
        <v>7</v>
      </c>
      <c r="B18" s="102">
        <v>5</v>
      </c>
      <c r="C18" s="102"/>
      <c r="D18" s="102"/>
      <c r="E18" s="117" t="s">
        <v>16</v>
      </c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5"/>
      <c r="AX18" s="106">
        <f>(AX10+AX11+AX12+AX13+AX16+AX17)*5%</f>
        <v>368.4001137760967</v>
      </c>
      <c r="AY18" s="107"/>
      <c r="AZ18" s="107"/>
      <c r="BA18" s="107"/>
      <c r="BB18" s="107"/>
      <c r="BC18" s="107"/>
      <c r="BD18" s="107"/>
      <c r="BE18" s="107"/>
      <c r="BF18" s="107"/>
      <c r="BG18" s="108"/>
      <c r="BH18" s="109">
        <f>AX18*24.99%</f>
        <v>92.063188432646555</v>
      </c>
      <c r="BI18" s="109"/>
      <c r="BJ18" s="109"/>
      <c r="BK18" s="109"/>
      <c r="BL18" s="109"/>
      <c r="BM18" s="109"/>
      <c r="BN18" s="109"/>
      <c r="BO18" s="109"/>
      <c r="BP18" s="109"/>
      <c r="BQ18" s="109"/>
      <c r="BR18" s="109">
        <f>AX18*20.35%</f>
        <v>74.969423153435685</v>
      </c>
      <c r="BS18" s="109"/>
      <c r="BT18" s="109"/>
      <c r="BU18" s="109"/>
      <c r="BV18" s="109"/>
      <c r="BW18" s="109"/>
      <c r="BX18" s="109"/>
      <c r="BY18" s="109"/>
      <c r="BZ18" s="109"/>
      <c r="CA18" s="109"/>
      <c r="CB18" s="109">
        <f t="shared" ref="CB18" si="9">AX18*14.12%</f>
        <v>52.018096065184849</v>
      </c>
      <c r="CC18" s="109"/>
      <c r="CD18" s="109"/>
      <c r="CE18" s="109"/>
      <c r="CF18" s="109"/>
      <c r="CG18" s="109"/>
      <c r="CH18" s="109"/>
      <c r="CI18" s="109"/>
      <c r="CJ18" s="109"/>
      <c r="CK18" s="109"/>
      <c r="CL18" s="109">
        <f>AX18*40.54%</f>
        <v>149.34940612482958</v>
      </c>
      <c r="CM18" s="109"/>
      <c r="CN18" s="109"/>
      <c r="CO18" s="109"/>
      <c r="CP18" s="109"/>
      <c r="CQ18" s="109"/>
      <c r="CR18" s="109"/>
      <c r="CS18" s="109"/>
      <c r="CT18" s="109"/>
      <c r="CU18" s="109"/>
      <c r="CV18" s="8"/>
      <c r="CW18" s="9"/>
      <c r="CX18" s="9"/>
      <c r="CY18" s="9"/>
      <c r="CZ18" s="9"/>
      <c r="DA18" s="9"/>
      <c r="DB18" s="9"/>
    </row>
    <row r="19" spans="1:110" s="5" customFormat="1" ht="30" customHeight="1" x14ac:dyDescent="0.25">
      <c r="A19" s="98"/>
      <c r="B19" s="98"/>
      <c r="C19" s="98"/>
      <c r="D19" s="98"/>
      <c r="E19" s="99" t="s">
        <v>17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1"/>
      <c r="AX19" s="93">
        <f>SUM(AX16:BG18)</f>
        <v>5160.9321165388201</v>
      </c>
      <c r="AY19" s="94"/>
      <c r="AZ19" s="94"/>
      <c r="BA19" s="94"/>
      <c r="BB19" s="94"/>
      <c r="BC19" s="94"/>
      <c r="BD19" s="94"/>
      <c r="BE19" s="94"/>
      <c r="BF19" s="94"/>
      <c r="BG19" s="95"/>
      <c r="BH19" s="93">
        <f>SUM(BH16:BQ18)</f>
        <v>1289.7169359230509</v>
      </c>
      <c r="BI19" s="94"/>
      <c r="BJ19" s="94"/>
      <c r="BK19" s="94"/>
      <c r="BL19" s="94"/>
      <c r="BM19" s="94"/>
      <c r="BN19" s="94"/>
      <c r="BO19" s="94"/>
      <c r="BP19" s="94"/>
      <c r="BQ19" s="95"/>
      <c r="BR19" s="93">
        <f>SUM(BR16:CA18)</f>
        <v>1050.24968571565</v>
      </c>
      <c r="BS19" s="94"/>
      <c r="BT19" s="94"/>
      <c r="BU19" s="94"/>
      <c r="BV19" s="94"/>
      <c r="BW19" s="94"/>
      <c r="BX19" s="94"/>
      <c r="BY19" s="94"/>
      <c r="BZ19" s="94"/>
      <c r="CA19" s="95"/>
      <c r="CB19" s="93">
        <f>SUM(CB16:CK18)</f>
        <v>729.72361485528131</v>
      </c>
      <c r="CC19" s="94"/>
      <c r="CD19" s="94"/>
      <c r="CE19" s="94"/>
      <c r="CF19" s="94"/>
      <c r="CG19" s="94"/>
      <c r="CH19" s="94"/>
      <c r="CI19" s="94"/>
      <c r="CJ19" s="94"/>
      <c r="CK19" s="95"/>
      <c r="CL19" s="93">
        <f>SUM(CL16:CU18)</f>
        <v>2091.2418800448377</v>
      </c>
      <c r="CM19" s="94"/>
      <c r="CN19" s="94"/>
      <c r="CO19" s="94"/>
      <c r="CP19" s="94"/>
      <c r="CQ19" s="94"/>
      <c r="CR19" s="94"/>
      <c r="CS19" s="94"/>
      <c r="CT19" s="94"/>
      <c r="CU19" s="95"/>
      <c r="CV19" s="8"/>
      <c r="CW19" s="9"/>
      <c r="CX19" s="10"/>
      <c r="CY19" s="10"/>
      <c r="CZ19" s="10"/>
      <c r="DA19" s="10"/>
      <c r="DB19" s="10"/>
    </row>
    <row r="20" spans="1:110" s="12" customFormat="1" ht="30" customHeight="1" x14ac:dyDescent="0.25">
      <c r="A20" s="110">
        <v>8</v>
      </c>
      <c r="B20" s="110">
        <v>7</v>
      </c>
      <c r="C20" s="110"/>
      <c r="D20" s="110"/>
      <c r="E20" s="111" t="s">
        <v>18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3"/>
      <c r="AX20" s="114">
        <f>AX19*18%</f>
        <v>928.96778097698757</v>
      </c>
      <c r="AY20" s="115"/>
      <c r="AZ20" s="115"/>
      <c r="BA20" s="115"/>
      <c r="BB20" s="115"/>
      <c r="BC20" s="115"/>
      <c r="BD20" s="115"/>
      <c r="BE20" s="115"/>
      <c r="BF20" s="115"/>
      <c r="BG20" s="116"/>
      <c r="BH20" s="109">
        <f t="shared" ref="BH20" si="10">AX20*24.99%</f>
        <v>232.14904846614917</v>
      </c>
      <c r="BI20" s="109"/>
      <c r="BJ20" s="109"/>
      <c r="BK20" s="109"/>
      <c r="BL20" s="109"/>
      <c r="BM20" s="109"/>
      <c r="BN20" s="109"/>
      <c r="BO20" s="109"/>
      <c r="BP20" s="109"/>
      <c r="BQ20" s="109"/>
      <c r="BR20" s="109">
        <f>AX20*20.35%</f>
        <v>189.04494342881699</v>
      </c>
      <c r="BS20" s="109"/>
      <c r="BT20" s="109"/>
      <c r="BU20" s="109"/>
      <c r="BV20" s="109"/>
      <c r="BW20" s="109"/>
      <c r="BX20" s="109"/>
      <c r="BY20" s="109"/>
      <c r="BZ20" s="109"/>
      <c r="CA20" s="109"/>
      <c r="CB20" s="109">
        <f t="shared" ref="CB20" si="11">AX20*14.12%</f>
        <v>131.17025067395065</v>
      </c>
      <c r="CC20" s="109"/>
      <c r="CD20" s="109"/>
      <c r="CE20" s="109"/>
      <c r="CF20" s="109"/>
      <c r="CG20" s="109"/>
      <c r="CH20" s="109"/>
      <c r="CI20" s="109"/>
      <c r="CJ20" s="109"/>
      <c r="CK20" s="109"/>
      <c r="CL20" s="109">
        <f>AX20*40.54%</f>
        <v>376.60353840807073</v>
      </c>
      <c r="CM20" s="109"/>
      <c r="CN20" s="109"/>
      <c r="CO20" s="109"/>
      <c r="CP20" s="109"/>
      <c r="CQ20" s="109"/>
      <c r="CR20" s="109"/>
      <c r="CS20" s="109"/>
      <c r="CT20" s="109"/>
      <c r="CU20" s="109"/>
      <c r="CV20" s="8"/>
      <c r="CW20" s="9"/>
      <c r="CX20" s="11"/>
      <c r="CY20" s="11"/>
      <c r="CZ20" s="11"/>
      <c r="DA20" s="11"/>
      <c r="DB20" s="11"/>
    </row>
    <row r="21" spans="1:110" s="5" customFormat="1" ht="30" customHeight="1" x14ac:dyDescent="0.25">
      <c r="A21" s="98"/>
      <c r="B21" s="98"/>
      <c r="C21" s="98"/>
      <c r="D21" s="98"/>
      <c r="E21" s="99" t="s">
        <v>19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1"/>
      <c r="AX21" s="93">
        <f>AX19+AX20</f>
        <v>6089.8998975158074</v>
      </c>
      <c r="AY21" s="94"/>
      <c r="AZ21" s="94"/>
      <c r="BA21" s="94"/>
      <c r="BB21" s="94"/>
      <c r="BC21" s="94"/>
      <c r="BD21" s="94"/>
      <c r="BE21" s="94"/>
      <c r="BF21" s="94"/>
      <c r="BG21" s="95"/>
      <c r="BH21" s="93">
        <f t="shared" ref="BH21" si="12">BH19+BH20</f>
        <v>1521.8659843892001</v>
      </c>
      <c r="BI21" s="94"/>
      <c r="BJ21" s="94"/>
      <c r="BK21" s="94"/>
      <c r="BL21" s="94"/>
      <c r="BM21" s="94"/>
      <c r="BN21" s="94"/>
      <c r="BO21" s="94"/>
      <c r="BP21" s="94"/>
      <c r="BQ21" s="95"/>
      <c r="BR21" s="93">
        <f t="shared" ref="BR21" si="13">BR19+BR20</f>
        <v>1239.2946291444671</v>
      </c>
      <c r="BS21" s="94"/>
      <c r="BT21" s="94"/>
      <c r="BU21" s="94"/>
      <c r="BV21" s="94"/>
      <c r="BW21" s="94"/>
      <c r="BX21" s="94"/>
      <c r="BY21" s="94"/>
      <c r="BZ21" s="94"/>
      <c r="CA21" s="95"/>
      <c r="CB21" s="93">
        <f t="shared" ref="CB21" si="14">CB19+CB20</f>
        <v>860.89386552923202</v>
      </c>
      <c r="CC21" s="94"/>
      <c r="CD21" s="94"/>
      <c r="CE21" s="94"/>
      <c r="CF21" s="94"/>
      <c r="CG21" s="94"/>
      <c r="CH21" s="94"/>
      <c r="CI21" s="94"/>
      <c r="CJ21" s="94"/>
      <c r="CK21" s="95"/>
      <c r="CL21" s="93">
        <f t="shared" ref="CL21" si="15">CL19+CL20</f>
        <v>2467.8454184529082</v>
      </c>
      <c r="CM21" s="94"/>
      <c r="CN21" s="94"/>
      <c r="CO21" s="94"/>
      <c r="CP21" s="94"/>
      <c r="CQ21" s="94"/>
      <c r="CR21" s="94"/>
      <c r="CS21" s="94"/>
      <c r="CT21" s="94"/>
      <c r="CU21" s="95"/>
      <c r="CV21" s="8"/>
      <c r="CW21" s="9"/>
      <c r="CX21" s="10"/>
      <c r="CY21" s="10"/>
      <c r="CZ21" s="10"/>
      <c r="DA21" s="10"/>
      <c r="DB21" s="10"/>
    </row>
    <row r="22" spans="1:110" s="6" customFormat="1" ht="30" customHeight="1" x14ac:dyDescent="0.25">
      <c r="A22" s="102">
        <v>9</v>
      </c>
      <c r="B22" s="102">
        <v>8</v>
      </c>
      <c r="C22" s="102"/>
      <c r="D22" s="102"/>
      <c r="E22" s="103" t="s">
        <v>20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5"/>
      <c r="AX22" s="106">
        <f>AX21*6.5%</f>
        <v>395.84349333852748</v>
      </c>
      <c r="AY22" s="107"/>
      <c r="AZ22" s="107"/>
      <c r="BA22" s="107"/>
      <c r="BB22" s="107"/>
      <c r="BC22" s="107"/>
      <c r="BD22" s="107"/>
      <c r="BE22" s="107"/>
      <c r="BF22" s="107"/>
      <c r="BG22" s="108"/>
      <c r="BH22" s="109">
        <f>AX22*24.99%</f>
        <v>98.921288985298006</v>
      </c>
      <c r="BI22" s="109"/>
      <c r="BJ22" s="109"/>
      <c r="BK22" s="109"/>
      <c r="BL22" s="109"/>
      <c r="BM22" s="109"/>
      <c r="BN22" s="109"/>
      <c r="BO22" s="109"/>
      <c r="BP22" s="109"/>
      <c r="BQ22" s="109"/>
      <c r="BR22" s="109">
        <f t="shared" ref="BR22" si="16">AX22*20.35%</f>
        <v>80.554150894390347</v>
      </c>
      <c r="BS22" s="109"/>
      <c r="BT22" s="109"/>
      <c r="BU22" s="109"/>
      <c r="BV22" s="109"/>
      <c r="BW22" s="109"/>
      <c r="BX22" s="109"/>
      <c r="BY22" s="109"/>
      <c r="BZ22" s="109"/>
      <c r="CA22" s="109"/>
      <c r="CB22" s="109">
        <f t="shared" ref="CB22" si="17">AX22*14.12%</f>
        <v>55.893101259400076</v>
      </c>
      <c r="CC22" s="109"/>
      <c r="CD22" s="109"/>
      <c r="CE22" s="109"/>
      <c r="CF22" s="109"/>
      <c r="CG22" s="109"/>
      <c r="CH22" s="109"/>
      <c r="CI22" s="109"/>
      <c r="CJ22" s="109"/>
      <c r="CK22" s="109"/>
      <c r="CL22" s="109">
        <f>AX22*40.54%</f>
        <v>160.47495219943903</v>
      </c>
      <c r="CM22" s="109"/>
      <c r="CN22" s="109"/>
      <c r="CO22" s="109"/>
      <c r="CP22" s="109"/>
      <c r="CQ22" s="109"/>
      <c r="CR22" s="109"/>
      <c r="CS22" s="109"/>
      <c r="CT22" s="109"/>
      <c r="CU22" s="109"/>
      <c r="CV22" s="8"/>
      <c r="CW22" s="9"/>
      <c r="CX22" s="9"/>
      <c r="CY22" s="9"/>
      <c r="CZ22" s="9"/>
      <c r="DA22" s="9"/>
      <c r="DB22" s="9"/>
    </row>
    <row r="23" spans="1:110" s="5" customFormat="1" ht="30" customHeight="1" x14ac:dyDescent="0.25">
      <c r="A23" s="98"/>
      <c r="B23" s="98"/>
      <c r="C23" s="98"/>
      <c r="D23" s="98"/>
      <c r="E23" s="99" t="s">
        <v>21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1"/>
      <c r="AX23" s="93">
        <f>SUM(AX21:BG22)</f>
        <v>6485.7433908543353</v>
      </c>
      <c r="AY23" s="94"/>
      <c r="AZ23" s="94"/>
      <c r="BA23" s="94"/>
      <c r="BB23" s="94"/>
      <c r="BC23" s="94"/>
      <c r="BD23" s="94"/>
      <c r="BE23" s="94"/>
      <c r="BF23" s="94"/>
      <c r="BG23" s="95"/>
      <c r="BH23" s="93">
        <f>SUM(BH21:BQ22)</f>
        <v>1620.787273374498</v>
      </c>
      <c r="BI23" s="94"/>
      <c r="BJ23" s="94"/>
      <c r="BK23" s="94"/>
      <c r="BL23" s="94"/>
      <c r="BM23" s="94"/>
      <c r="BN23" s="94"/>
      <c r="BO23" s="94"/>
      <c r="BP23" s="94"/>
      <c r="BQ23" s="95"/>
      <c r="BR23" s="93">
        <f t="shared" ref="BR23" si="18">SUM(BR21:CA22)</f>
        <v>1319.8487800388575</v>
      </c>
      <c r="BS23" s="94"/>
      <c r="BT23" s="94"/>
      <c r="BU23" s="94"/>
      <c r="BV23" s="94"/>
      <c r="BW23" s="94"/>
      <c r="BX23" s="94"/>
      <c r="BY23" s="94"/>
      <c r="BZ23" s="94"/>
      <c r="CA23" s="95"/>
      <c r="CB23" s="93">
        <f t="shared" ref="CB23" si="19">SUM(CB21:CK22)</f>
        <v>916.78696678863207</v>
      </c>
      <c r="CC23" s="94"/>
      <c r="CD23" s="94"/>
      <c r="CE23" s="94"/>
      <c r="CF23" s="94"/>
      <c r="CG23" s="94"/>
      <c r="CH23" s="94"/>
      <c r="CI23" s="94"/>
      <c r="CJ23" s="94"/>
      <c r="CK23" s="95"/>
      <c r="CL23" s="93">
        <f t="shared" ref="CL23" si="20">SUM(CL21:CU22)</f>
        <v>2628.3203706523473</v>
      </c>
      <c r="CM23" s="94"/>
      <c r="CN23" s="94"/>
      <c r="CO23" s="94"/>
      <c r="CP23" s="94"/>
      <c r="CQ23" s="94"/>
      <c r="CR23" s="94"/>
      <c r="CS23" s="94"/>
      <c r="CT23" s="94"/>
      <c r="CU23" s="95"/>
      <c r="CV23" s="8"/>
      <c r="CW23" s="9"/>
      <c r="CX23" s="10"/>
      <c r="CY23" s="10"/>
      <c r="CZ23" s="10"/>
      <c r="DA23" s="10"/>
      <c r="DB23" s="10"/>
    </row>
    <row r="25" spans="1:110" x14ac:dyDescent="0.25">
      <c r="A25" s="4"/>
      <c r="B25" s="17"/>
    </row>
    <row r="26" spans="1:110" x14ac:dyDescent="0.25">
      <c r="A26" s="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4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</row>
    <row r="27" spans="1:110" s="4" customFormat="1" x14ac:dyDescent="0.25">
      <c r="BR27" s="14"/>
    </row>
    <row r="28" spans="1:110" s="13" customFormat="1" x14ac:dyDescent="0.25">
      <c r="A28" s="4"/>
      <c r="CC28" s="4"/>
      <c r="CW28" s="96"/>
      <c r="CX28" s="96"/>
      <c r="CY28" s="96"/>
      <c r="CZ28" s="96"/>
      <c r="DA28" s="14"/>
      <c r="DB28" s="14"/>
      <c r="DC28" s="15"/>
      <c r="DD28" s="14"/>
      <c r="DF28" s="14"/>
    </row>
    <row r="29" spans="1:110" s="13" customFormat="1" x14ac:dyDescent="0.25">
      <c r="A29" s="4"/>
      <c r="CC29" s="4"/>
      <c r="CW29" s="16"/>
      <c r="CX29" s="16"/>
      <c r="CY29" s="16"/>
      <c r="CZ29" s="16"/>
      <c r="DA29" s="14"/>
      <c r="DB29" s="14"/>
      <c r="DC29" s="15"/>
      <c r="DD29" s="14"/>
      <c r="DF29" s="14"/>
    </row>
    <row r="30" spans="1:110" s="13" customFormat="1" x14ac:dyDescent="0.25">
      <c r="A30" s="14"/>
      <c r="BR30" s="14"/>
    </row>
    <row r="31" spans="1:110" x14ac:dyDescent="0.25">
      <c r="A31" s="97" t="s">
        <v>22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</row>
    <row r="32" spans="1:110" s="5" customFormat="1" ht="18.75" customHeight="1" x14ac:dyDescent="0.25">
      <c r="A32" s="97" t="s">
        <v>91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</row>
    <row r="34" spans="1:106" x14ac:dyDescent="0.25">
      <c r="A34" s="55">
        <v>1</v>
      </c>
      <c r="B34" s="55"/>
      <c r="C34" s="55"/>
      <c r="D34" s="55"/>
      <c r="E34" s="17" t="s">
        <v>23</v>
      </c>
      <c r="W34" s="55" t="s">
        <v>24</v>
      </c>
      <c r="X34" s="55"/>
      <c r="Y34" s="56">
        <f>CH41</f>
        <v>1275260.5008</v>
      </c>
      <c r="Z34" s="56"/>
      <c r="AA34" s="56"/>
      <c r="AB34" s="56"/>
      <c r="AC34" s="56"/>
      <c r="AD34" s="56"/>
      <c r="AE34" s="56"/>
      <c r="AF34" s="56"/>
      <c r="AG34" s="56"/>
      <c r="AH34" s="56"/>
    </row>
    <row r="35" spans="1:106" x14ac:dyDescent="0.25">
      <c r="E35" s="17"/>
      <c r="Y35" s="18"/>
      <c r="Z35" s="18"/>
      <c r="AA35" s="18"/>
      <c r="AB35" s="18"/>
      <c r="AC35" s="18"/>
      <c r="AD35" s="18"/>
      <c r="AE35" s="18"/>
      <c r="AF35" s="18"/>
      <c r="AG35" s="18"/>
      <c r="AH35" s="91" t="s">
        <v>25</v>
      </c>
      <c r="AI35" s="91"/>
      <c r="AJ35" s="91"/>
      <c r="AK35" s="91"/>
      <c r="AL35" s="91"/>
      <c r="AM35" s="91"/>
      <c r="AN35" s="91"/>
      <c r="AO35" s="91"/>
      <c r="AP35" s="91"/>
      <c r="AQ35" s="91"/>
      <c r="AR35" s="91" t="s">
        <v>26</v>
      </c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 t="s">
        <v>27</v>
      </c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CV35" s="55"/>
      <c r="CW35" s="55"/>
      <c r="CX35" s="55"/>
      <c r="CY35" s="55"/>
      <c r="CZ35" s="55"/>
      <c r="DA35" s="55"/>
      <c r="DB35" s="55"/>
    </row>
    <row r="36" spans="1:106" x14ac:dyDescent="0.25">
      <c r="A36" s="71" t="s">
        <v>28</v>
      </c>
      <c r="B36" s="71"/>
      <c r="C36" s="71"/>
      <c r="D36" s="71"/>
      <c r="E36" s="19" t="s">
        <v>29</v>
      </c>
      <c r="AH36" s="88">
        <v>2</v>
      </c>
      <c r="AI36" s="88"/>
      <c r="AJ36" s="88"/>
      <c r="AK36" s="88"/>
      <c r="AL36" s="88"/>
      <c r="AM36" s="88"/>
      <c r="AN36" s="88"/>
      <c r="AO36" s="88"/>
      <c r="AP36" s="88"/>
      <c r="AQ36" s="88"/>
      <c r="AR36" s="89">
        <v>64.86</v>
      </c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>
        <f>AH36*AR36</f>
        <v>129.72</v>
      </c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CV36" s="92"/>
      <c r="CW36" s="92"/>
      <c r="CX36" s="92"/>
      <c r="CY36" s="92"/>
      <c r="CZ36" s="92"/>
      <c r="DA36" s="92"/>
      <c r="DB36" s="92"/>
    </row>
    <row r="37" spans="1:106" ht="15.75" customHeight="1" x14ac:dyDescent="0.25">
      <c r="A37" s="71" t="s">
        <v>30</v>
      </c>
      <c r="B37" s="71"/>
      <c r="C37" s="71"/>
      <c r="D37" s="71"/>
      <c r="E37" s="19" t="s">
        <v>88</v>
      </c>
      <c r="AH37" s="88">
        <v>2</v>
      </c>
      <c r="AI37" s="88"/>
      <c r="AJ37" s="88"/>
      <c r="AK37" s="88"/>
      <c r="AL37" s="88"/>
      <c r="AM37" s="88"/>
      <c r="AN37" s="88"/>
      <c r="AO37" s="88"/>
      <c r="AP37" s="88"/>
      <c r="AQ37" s="88"/>
      <c r="AR37" s="89">
        <v>73.3</v>
      </c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>
        <f>AH37*AR37</f>
        <v>146.6</v>
      </c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CV37" s="90"/>
      <c r="CW37" s="90"/>
      <c r="CX37" s="90"/>
      <c r="CY37" s="90"/>
      <c r="CZ37" s="90"/>
      <c r="DA37" s="90"/>
      <c r="DB37" s="90"/>
    </row>
    <row r="38" spans="1:106" x14ac:dyDescent="0.25">
      <c r="A38" s="71" t="s">
        <v>31</v>
      </c>
      <c r="B38" s="71"/>
      <c r="C38" s="71"/>
      <c r="D38" s="71"/>
      <c r="E38" s="19" t="s">
        <v>32</v>
      </c>
      <c r="AH38" s="88">
        <v>0.5</v>
      </c>
      <c r="AI38" s="88"/>
      <c r="AJ38" s="88"/>
      <c r="AK38" s="88"/>
      <c r="AL38" s="88"/>
      <c r="AM38" s="88"/>
      <c r="AN38" s="88"/>
      <c r="AO38" s="88"/>
      <c r="AP38" s="88"/>
      <c r="AQ38" s="88"/>
      <c r="AR38" s="89">
        <v>135.47</v>
      </c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>
        <f>AH38*AR38</f>
        <v>67.734999999999999</v>
      </c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CV38" s="90"/>
      <c r="CW38" s="90"/>
      <c r="CX38" s="90"/>
      <c r="CY38" s="90"/>
      <c r="CZ38" s="90"/>
      <c r="DA38" s="90"/>
      <c r="DB38" s="90"/>
    </row>
    <row r="39" spans="1:106" x14ac:dyDescent="0.25">
      <c r="A39" s="20"/>
      <c r="B39" s="20"/>
      <c r="C39" s="20"/>
      <c r="D39" s="20"/>
      <c r="E39" s="54" t="s">
        <v>33</v>
      </c>
      <c r="F39" s="54"/>
      <c r="G39" s="54"/>
      <c r="H39" s="54"/>
      <c r="I39" s="54"/>
      <c r="J39" s="54"/>
      <c r="K39" s="54"/>
      <c r="AH39" s="88">
        <f>SUM(AH36:AQ38)</f>
        <v>4.5</v>
      </c>
      <c r="AI39" s="88"/>
      <c r="AJ39" s="88"/>
      <c r="AK39" s="88"/>
      <c r="AL39" s="88"/>
      <c r="AM39" s="88"/>
      <c r="AN39" s="88"/>
      <c r="AO39" s="88"/>
      <c r="AP39" s="88"/>
      <c r="AQ39" s="88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F39" s="89">
        <f>SUM(BF36:BY38)</f>
        <v>344.05500000000001</v>
      </c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CV39" s="90"/>
      <c r="CW39" s="90"/>
      <c r="CX39" s="90"/>
      <c r="CY39" s="90"/>
      <c r="CZ39" s="90"/>
      <c r="DA39" s="90"/>
      <c r="DB39" s="90"/>
    </row>
    <row r="40" spans="1:106" x14ac:dyDescent="0.25">
      <c r="A40" s="20"/>
      <c r="B40" s="20"/>
      <c r="C40" s="20"/>
      <c r="D40" s="20"/>
      <c r="E40" s="22" t="s">
        <v>34</v>
      </c>
      <c r="F40" s="22"/>
      <c r="G40" s="22"/>
      <c r="H40" s="22"/>
      <c r="I40" s="22"/>
      <c r="J40" s="22"/>
      <c r="K40" s="22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89">
        <f>BF39/AH39</f>
        <v>76.456666666666663</v>
      </c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CV40" s="90"/>
      <c r="CW40" s="90"/>
      <c r="CX40" s="90"/>
      <c r="CY40" s="90"/>
      <c r="CZ40" s="90"/>
      <c r="DA40" s="90"/>
      <c r="DB40" s="90"/>
    </row>
    <row r="41" spans="1:106" x14ac:dyDescent="0.25">
      <c r="A41" s="20"/>
      <c r="B41" s="20"/>
      <c r="C41" s="20"/>
      <c r="D41" s="20"/>
      <c r="E41" s="86">
        <f>AR40</f>
        <v>76.456666666666663</v>
      </c>
      <c r="F41" s="86"/>
      <c r="G41" s="86"/>
      <c r="H41" s="86"/>
      <c r="I41" s="86"/>
      <c r="J41" s="86"/>
      <c r="K41" s="86"/>
      <c r="L41" s="55" t="s">
        <v>35</v>
      </c>
      <c r="M41" s="55"/>
      <c r="N41" s="55"/>
      <c r="O41" s="55"/>
      <c r="P41" s="1" t="s">
        <v>36</v>
      </c>
      <c r="Q41" s="86">
        <f>4.5*16*52</f>
        <v>3744</v>
      </c>
      <c r="R41" s="86"/>
      <c r="S41" s="86"/>
      <c r="T41" s="86"/>
      <c r="U41" s="86"/>
      <c r="V41" s="86"/>
      <c r="W41" s="86"/>
      <c r="X41" s="86"/>
      <c r="Y41" s="86"/>
      <c r="Z41" s="24" t="s">
        <v>37</v>
      </c>
      <c r="AE41" s="1" t="s">
        <v>38</v>
      </c>
      <c r="AG41" s="87">
        <v>1.35</v>
      </c>
      <c r="AH41" s="87"/>
      <c r="AI41" s="87"/>
      <c r="AJ41" s="87"/>
      <c r="AK41" s="87"/>
      <c r="AL41" s="75" t="s">
        <v>39</v>
      </c>
      <c r="AM41" s="75"/>
      <c r="AN41" s="75"/>
      <c r="AO41" s="75"/>
      <c r="AP41" s="75"/>
      <c r="AQ41" s="75"/>
      <c r="AR41" s="75"/>
      <c r="AS41" s="75"/>
      <c r="AT41" s="75"/>
      <c r="AU41" s="55" t="s">
        <v>38</v>
      </c>
      <c r="AV41" s="55"/>
      <c r="AW41" s="84">
        <v>1.5</v>
      </c>
      <c r="AX41" s="84"/>
      <c r="AY41" s="84"/>
      <c r="AZ41" s="84"/>
      <c r="BA41" s="25" t="s">
        <v>40</v>
      </c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1" t="s">
        <v>36</v>
      </c>
      <c r="BO41" s="84">
        <v>2.2000000000000002</v>
      </c>
      <c r="BP41" s="84"/>
      <c r="BQ41" s="84"/>
      <c r="BR41" s="84"/>
      <c r="BS41" s="55" t="s">
        <v>41</v>
      </c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 t="s">
        <v>24</v>
      </c>
      <c r="CG41" s="55"/>
      <c r="CH41" s="56">
        <f>E41*AG41*AW41*BO41*Q41</f>
        <v>1275260.5008</v>
      </c>
      <c r="CI41" s="56"/>
      <c r="CJ41" s="56"/>
      <c r="CK41" s="56"/>
      <c r="CL41" s="56"/>
      <c r="CM41" s="56"/>
      <c r="CN41" s="56"/>
      <c r="CO41" s="56"/>
      <c r="CP41" s="56"/>
      <c r="CQ41" s="56"/>
      <c r="CU41" s="26"/>
      <c r="CV41" s="27"/>
      <c r="CW41" s="3"/>
    </row>
    <row r="42" spans="1:106" x14ac:dyDescent="0.25">
      <c r="A42" s="20"/>
      <c r="B42" s="20"/>
      <c r="C42" s="20"/>
      <c r="D42" s="20"/>
      <c r="CV42" s="3"/>
      <c r="CW42" s="3"/>
    </row>
    <row r="43" spans="1:106" x14ac:dyDescent="0.25">
      <c r="A43" s="55">
        <v>2</v>
      </c>
      <c r="B43" s="55"/>
      <c r="C43" s="55"/>
      <c r="D43" s="55"/>
      <c r="E43" s="17" t="s">
        <v>42</v>
      </c>
      <c r="AN43" s="85">
        <v>0.30399999999999999</v>
      </c>
      <c r="AO43" s="85"/>
      <c r="AP43" s="85"/>
      <c r="AQ43" s="85"/>
      <c r="AR43" s="85"/>
      <c r="AS43" s="85"/>
      <c r="AT43" s="85"/>
      <c r="AU43" s="55" t="s">
        <v>24</v>
      </c>
      <c r="AV43" s="55"/>
      <c r="AW43" s="56">
        <f>CH41*AN43</f>
        <v>387679.19224320003</v>
      </c>
      <c r="AX43" s="56"/>
      <c r="AY43" s="56"/>
      <c r="AZ43" s="56"/>
      <c r="BA43" s="56"/>
      <c r="BB43" s="56"/>
      <c r="BC43" s="56"/>
      <c r="BD43" s="56"/>
      <c r="BE43" s="56"/>
      <c r="BF43" s="56"/>
      <c r="BK43" s="17" t="s">
        <v>87</v>
      </c>
      <c r="CV43" s="3"/>
      <c r="CW43" s="3"/>
    </row>
    <row r="44" spans="1:106" x14ac:dyDescent="0.25">
      <c r="E44" s="17"/>
      <c r="AN44" s="28"/>
      <c r="AO44" s="28"/>
      <c r="AP44" s="28"/>
      <c r="AQ44" s="28"/>
      <c r="AR44" s="28"/>
      <c r="AS44" s="28"/>
      <c r="AT44" s="2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CV44" s="3"/>
      <c r="CW44" s="3"/>
    </row>
    <row r="45" spans="1:106" x14ac:dyDescent="0.25">
      <c r="A45" s="55">
        <v>3</v>
      </c>
      <c r="B45" s="55"/>
      <c r="C45" s="55"/>
      <c r="D45" s="55"/>
      <c r="E45" s="29" t="s">
        <v>43</v>
      </c>
      <c r="AV45" s="26"/>
      <c r="AW45" s="26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CV45" s="3"/>
      <c r="CW45" s="3"/>
    </row>
    <row r="46" spans="1:106" x14ac:dyDescent="0.25">
      <c r="A46" s="31"/>
      <c r="B46" s="31"/>
      <c r="C46" s="31"/>
      <c r="D46" s="31"/>
      <c r="E46" s="81">
        <v>2527700</v>
      </c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47"/>
      <c r="S46" s="47"/>
      <c r="T46" s="47"/>
      <c r="U46" s="47"/>
      <c r="V46" s="47" t="s">
        <v>44</v>
      </c>
      <c r="W46" s="47"/>
      <c r="X46" s="47"/>
      <c r="Y46" s="47"/>
      <c r="Z46" s="47"/>
      <c r="AA46" s="47" t="s">
        <v>38</v>
      </c>
      <c r="AB46" s="47"/>
      <c r="AC46" s="82">
        <f>3.18/1.18/1.065+0.5121225</f>
        <v>3.0425593584387691</v>
      </c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48" t="s">
        <v>35</v>
      </c>
      <c r="AO46" s="48"/>
      <c r="AP46" s="48"/>
      <c r="AQ46" s="48"/>
      <c r="AR46" s="49"/>
      <c r="AS46" s="50"/>
      <c r="AT46" s="50" t="s">
        <v>45</v>
      </c>
      <c r="AU46" s="47"/>
      <c r="AV46" s="47"/>
      <c r="AW46" s="51"/>
      <c r="AX46" s="83">
        <f>E46*AC46</f>
        <v>7690677.290325677</v>
      </c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52"/>
      <c r="BL46" s="52"/>
      <c r="BM46" s="53"/>
      <c r="BN46" s="46"/>
      <c r="BO46" s="30"/>
      <c r="BP46" s="30"/>
      <c r="BQ46" s="30"/>
      <c r="BR46" s="30"/>
      <c r="BS46" s="30"/>
      <c r="BT46" s="30"/>
      <c r="BU46" s="30"/>
      <c r="BV46" s="30"/>
      <c r="CV46" s="55"/>
      <c r="CW46" s="55"/>
      <c r="CX46" s="55"/>
      <c r="CY46" s="55"/>
      <c r="CZ46" s="55"/>
      <c r="DA46" s="55"/>
      <c r="DB46" s="55"/>
    </row>
    <row r="47" spans="1:106" ht="16.5" customHeight="1" x14ac:dyDescent="0.25">
      <c r="A47" s="32"/>
      <c r="B47" s="33"/>
      <c r="C47" s="33"/>
      <c r="D47" s="33"/>
      <c r="E47" s="33"/>
      <c r="F47" s="33"/>
      <c r="G47" s="33"/>
      <c r="H47" s="33"/>
      <c r="I47" s="33"/>
      <c r="J47" s="33"/>
      <c r="CV47" s="3"/>
      <c r="CW47" s="3"/>
      <c r="CY47" s="17"/>
    </row>
    <row r="48" spans="1:106" x14ac:dyDescent="0.25">
      <c r="A48" s="55">
        <v>4</v>
      </c>
      <c r="B48" s="55"/>
      <c r="C48" s="55"/>
      <c r="D48" s="55"/>
      <c r="E48" s="17" t="s">
        <v>46</v>
      </c>
      <c r="AN48" s="34"/>
      <c r="AO48" s="34"/>
      <c r="AP48" s="34"/>
      <c r="AQ48" s="34"/>
      <c r="AR48" s="34"/>
      <c r="AS48" s="34"/>
      <c r="AT48" s="34"/>
      <c r="BM48" s="55" t="s">
        <v>24</v>
      </c>
      <c r="BN48" s="55"/>
      <c r="BO48" s="56">
        <f>BQ74</f>
        <v>915530.5797160099</v>
      </c>
      <c r="BP48" s="56"/>
      <c r="BQ48" s="56"/>
      <c r="BR48" s="56"/>
      <c r="BS48" s="56"/>
      <c r="BT48" s="56"/>
      <c r="BU48" s="56"/>
      <c r="BV48" s="56"/>
      <c r="BW48" s="56"/>
      <c r="BX48" s="56"/>
      <c r="CV48" s="3"/>
      <c r="CW48" s="3"/>
    </row>
    <row r="49" spans="1:101" ht="15.75" customHeight="1" x14ac:dyDescent="0.25">
      <c r="A49" s="57" t="s">
        <v>2</v>
      </c>
      <c r="B49" s="57"/>
      <c r="C49" s="57"/>
      <c r="D49" s="57"/>
      <c r="E49" s="57"/>
      <c r="F49" s="57"/>
      <c r="G49" s="57"/>
      <c r="H49" s="76" t="s">
        <v>47</v>
      </c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7" t="s">
        <v>48</v>
      </c>
      <c r="AP49" s="77"/>
      <c r="AQ49" s="77"/>
      <c r="AR49" s="77"/>
      <c r="AS49" s="77"/>
      <c r="AT49" s="77"/>
      <c r="AU49" s="77"/>
      <c r="AV49" s="77" t="s">
        <v>49</v>
      </c>
      <c r="AW49" s="77"/>
      <c r="AX49" s="77"/>
      <c r="AY49" s="77"/>
      <c r="AZ49" s="77"/>
      <c r="BA49" s="77"/>
      <c r="BB49" s="77"/>
      <c r="BC49" s="78" t="s">
        <v>50</v>
      </c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80"/>
      <c r="BQ49" s="78" t="s">
        <v>51</v>
      </c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80"/>
      <c r="CV49" s="35"/>
      <c r="CW49" s="3"/>
    </row>
    <row r="50" spans="1:101" ht="21.75" customHeight="1" x14ac:dyDescent="0.25">
      <c r="A50" s="57">
        <v>1</v>
      </c>
      <c r="B50" s="57"/>
      <c r="C50" s="57"/>
      <c r="D50" s="57"/>
      <c r="E50" s="57"/>
      <c r="F50" s="57"/>
      <c r="G50" s="57"/>
      <c r="H50" s="58" t="s">
        <v>52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60"/>
      <c r="AO50" s="72" t="s">
        <v>53</v>
      </c>
      <c r="AP50" s="72"/>
      <c r="AQ50" s="72"/>
      <c r="AR50" s="72"/>
      <c r="AS50" s="72"/>
      <c r="AT50" s="72"/>
      <c r="AU50" s="72"/>
      <c r="AV50" s="74">
        <v>20</v>
      </c>
      <c r="AW50" s="74"/>
      <c r="AX50" s="74"/>
      <c r="AY50" s="74"/>
      <c r="AZ50" s="74"/>
      <c r="BA50" s="74"/>
      <c r="BB50" s="74"/>
      <c r="BC50" s="67">
        <f>2232*1.081*1.079*1.05</f>
        <v>2733.5726964</v>
      </c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9"/>
      <c r="BQ50" s="67">
        <f>AV50*BC50</f>
        <v>54671.453928000003</v>
      </c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9"/>
      <c r="CT50" s="26"/>
      <c r="CU50" s="26"/>
      <c r="CV50" s="36"/>
      <c r="CW50" s="3"/>
    </row>
    <row r="51" spans="1:101" ht="25.5" customHeight="1" x14ac:dyDescent="0.2">
      <c r="A51" s="57">
        <v>2</v>
      </c>
      <c r="B51" s="57"/>
      <c r="C51" s="57"/>
      <c r="D51" s="57"/>
      <c r="E51" s="57"/>
      <c r="F51" s="57"/>
      <c r="G51" s="57"/>
      <c r="H51" s="58" t="s">
        <v>54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60"/>
      <c r="AO51" s="72" t="s">
        <v>53</v>
      </c>
      <c r="AP51" s="72"/>
      <c r="AQ51" s="72"/>
      <c r="AR51" s="72"/>
      <c r="AS51" s="72"/>
      <c r="AT51" s="72"/>
      <c r="AU51" s="72"/>
      <c r="AV51" s="74">
        <v>24</v>
      </c>
      <c r="AW51" s="74"/>
      <c r="AX51" s="74"/>
      <c r="AY51" s="74"/>
      <c r="AZ51" s="74"/>
      <c r="BA51" s="74"/>
      <c r="BB51" s="74"/>
      <c r="BC51" s="67">
        <f>1618.2*1.081*1.079*1.05</f>
        <v>1981.8402048900002</v>
      </c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9"/>
      <c r="BQ51" s="67">
        <f t="shared" ref="BQ51:BQ73" si="21">AV51*BC51</f>
        <v>47564.164917360002</v>
      </c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9"/>
      <c r="CS51" s="26"/>
      <c r="CT51" s="26"/>
      <c r="CU51" s="26"/>
      <c r="CV51" s="37"/>
      <c r="CW51" s="3"/>
    </row>
    <row r="52" spans="1:101" ht="25.5" customHeight="1" x14ac:dyDescent="0.2">
      <c r="A52" s="57">
        <f>A51+1</f>
        <v>3</v>
      </c>
      <c r="B52" s="57"/>
      <c r="C52" s="57"/>
      <c r="D52" s="57"/>
      <c r="E52" s="57"/>
      <c r="F52" s="57"/>
      <c r="G52" s="57"/>
      <c r="H52" s="58" t="s">
        <v>89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60"/>
      <c r="AO52" s="61" t="s">
        <v>57</v>
      </c>
      <c r="AP52" s="62"/>
      <c r="AQ52" s="62"/>
      <c r="AR52" s="62"/>
      <c r="AS52" s="62"/>
      <c r="AT52" s="62"/>
      <c r="AU52" s="63"/>
      <c r="AV52" s="64">
        <v>400</v>
      </c>
      <c r="AW52" s="65"/>
      <c r="AX52" s="65"/>
      <c r="AY52" s="65"/>
      <c r="AZ52" s="65"/>
      <c r="BA52" s="65"/>
      <c r="BB52" s="66"/>
      <c r="BC52" s="67">
        <v>635.1</v>
      </c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9"/>
      <c r="BQ52" s="67">
        <f>AV52*BC52</f>
        <v>254040</v>
      </c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9"/>
      <c r="CS52" s="26"/>
      <c r="CT52" s="26"/>
      <c r="CU52" s="26"/>
      <c r="CV52" s="37"/>
      <c r="CW52" s="3"/>
    </row>
    <row r="53" spans="1:101" ht="15.75" customHeight="1" x14ac:dyDescent="0.2">
      <c r="A53" s="57">
        <f>A52+1</f>
        <v>4</v>
      </c>
      <c r="B53" s="57"/>
      <c r="C53" s="57"/>
      <c r="D53" s="57"/>
      <c r="E53" s="57"/>
      <c r="F53" s="57"/>
      <c r="G53" s="57"/>
      <c r="H53" s="58" t="s">
        <v>55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0"/>
      <c r="AO53" s="72" t="s">
        <v>53</v>
      </c>
      <c r="AP53" s="72"/>
      <c r="AQ53" s="72"/>
      <c r="AR53" s="72"/>
      <c r="AS53" s="72"/>
      <c r="AT53" s="72"/>
      <c r="AU53" s="72"/>
      <c r="AV53" s="74">
        <v>10</v>
      </c>
      <c r="AW53" s="74"/>
      <c r="AX53" s="74"/>
      <c r="AY53" s="74"/>
      <c r="AZ53" s="74"/>
      <c r="BA53" s="74"/>
      <c r="BB53" s="74"/>
      <c r="BC53" s="67">
        <f>91.7*1.081*1.079*1.05</f>
        <v>112.30672771499999</v>
      </c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9"/>
      <c r="BQ53" s="67">
        <f t="shared" si="21"/>
        <v>1123.0672771499999</v>
      </c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9"/>
      <c r="CV53" s="37"/>
      <c r="CW53" s="3"/>
    </row>
    <row r="54" spans="1:101" ht="15.75" customHeight="1" x14ac:dyDescent="0.2">
      <c r="A54" s="57">
        <f>A53+1</f>
        <v>5</v>
      </c>
      <c r="B54" s="57"/>
      <c r="C54" s="57"/>
      <c r="D54" s="57"/>
      <c r="E54" s="57"/>
      <c r="F54" s="57"/>
      <c r="G54" s="57"/>
      <c r="H54" s="58" t="s">
        <v>56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60"/>
      <c r="AO54" s="72" t="s">
        <v>57</v>
      </c>
      <c r="AP54" s="72"/>
      <c r="AQ54" s="72"/>
      <c r="AR54" s="72"/>
      <c r="AS54" s="72"/>
      <c r="AT54" s="72"/>
      <c r="AU54" s="72"/>
      <c r="AV54" s="73">
        <v>450</v>
      </c>
      <c r="AW54" s="73"/>
      <c r="AX54" s="73"/>
      <c r="AY54" s="73"/>
      <c r="AZ54" s="73"/>
      <c r="BA54" s="73"/>
      <c r="BB54" s="73"/>
      <c r="BC54" s="67">
        <v>14.4</v>
      </c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9"/>
      <c r="BQ54" s="67">
        <f t="shared" si="21"/>
        <v>6480</v>
      </c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9"/>
      <c r="CV54" s="37"/>
      <c r="CW54" s="3"/>
    </row>
    <row r="55" spans="1:101" ht="15.75" customHeight="1" x14ac:dyDescent="0.2">
      <c r="A55" s="57">
        <f>A54+1</f>
        <v>6</v>
      </c>
      <c r="B55" s="57"/>
      <c r="C55" s="57"/>
      <c r="D55" s="57"/>
      <c r="E55" s="57"/>
      <c r="F55" s="57"/>
      <c r="G55" s="57"/>
      <c r="H55" s="58" t="s">
        <v>58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60"/>
      <c r="AO55" s="72" t="s">
        <v>59</v>
      </c>
      <c r="AP55" s="72"/>
      <c r="AQ55" s="72"/>
      <c r="AR55" s="72"/>
      <c r="AS55" s="72"/>
      <c r="AT55" s="72"/>
      <c r="AU55" s="72"/>
      <c r="AV55" s="73">
        <v>0.3</v>
      </c>
      <c r="AW55" s="73"/>
      <c r="AX55" s="73"/>
      <c r="AY55" s="73"/>
      <c r="AZ55" s="73"/>
      <c r="BA55" s="73"/>
      <c r="BB55" s="73"/>
      <c r="BC55" s="67">
        <v>51794.9</v>
      </c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9"/>
      <c r="BQ55" s="67">
        <f t="shared" si="21"/>
        <v>15538.47</v>
      </c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9"/>
      <c r="CV55" s="37"/>
      <c r="CW55" s="3"/>
    </row>
    <row r="56" spans="1:101" ht="15.75" customHeight="1" x14ac:dyDescent="0.2">
      <c r="A56" s="57">
        <f t="shared" ref="A56:A73" si="22">A55+1</f>
        <v>7</v>
      </c>
      <c r="B56" s="57"/>
      <c r="C56" s="57"/>
      <c r="D56" s="57"/>
      <c r="E56" s="57"/>
      <c r="F56" s="57"/>
      <c r="G56" s="57"/>
      <c r="H56" s="58" t="s">
        <v>60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60"/>
      <c r="AO56" s="72" t="s">
        <v>57</v>
      </c>
      <c r="AP56" s="72"/>
      <c r="AQ56" s="72"/>
      <c r="AR56" s="72"/>
      <c r="AS56" s="72"/>
      <c r="AT56" s="72"/>
      <c r="AU56" s="72"/>
      <c r="AV56" s="74">
        <v>50</v>
      </c>
      <c r="AW56" s="74"/>
      <c r="AX56" s="74"/>
      <c r="AY56" s="74"/>
      <c r="AZ56" s="74"/>
      <c r="BA56" s="74"/>
      <c r="BB56" s="74"/>
      <c r="BC56" s="67">
        <f>18.32*1.081*1.079*1.05</f>
        <v>22.436851164</v>
      </c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9"/>
      <c r="BQ56" s="67">
        <f t="shared" si="21"/>
        <v>1121.8425582</v>
      </c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9"/>
      <c r="CV56" s="37"/>
      <c r="CW56" s="3"/>
    </row>
    <row r="57" spans="1:101" ht="16.5" customHeight="1" x14ac:dyDescent="0.2">
      <c r="A57" s="57">
        <f t="shared" si="22"/>
        <v>8</v>
      </c>
      <c r="B57" s="57"/>
      <c r="C57" s="57"/>
      <c r="D57" s="57"/>
      <c r="E57" s="57"/>
      <c r="F57" s="57"/>
      <c r="G57" s="57"/>
      <c r="H57" s="58" t="s">
        <v>61</v>
      </c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60"/>
      <c r="AO57" s="72" t="s">
        <v>57</v>
      </c>
      <c r="AP57" s="72"/>
      <c r="AQ57" s="72"/>
      <c r="AR57" s="72"/>
      <c r="AS57" s="72"/>
      <c r="AT57" s="72"/>
      <c r="AU57" s="72"/>
      <c r="AV57" s="74">
        <v>30</v>
      </c>
      <c r="AW57" s="74"/>
      <c r="AX57" s="74"/>
      <c r="AY57" s="74"/>
      <c r="AZ57" s="74"/>
      <c r="BA57" s="74"/>
      <c r="BB57" s="74"/>
      <c r="BC57" s="67">
        <f>4745*1.081*1.079</f>
        <v>5534.563255</v>
      </c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9"/>
      <c r="BQ57" s="67">
        <f t="shared" si="21"/>
        <v>166036.89765</v>
      </c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9"/>
      <c r="CV57" s="37"/>
      <c r="CW57" s="3"/>
    </row>
    <row r="58" spans="1:101" ht="15.75" customHeight="1" x14ac:dyDescent="0.2">
      <c r="A58" s="57">
        <f t="shared" si="22"/>
        <v>9</v>
      </c>
      <c r="B58" s="57"/>
      <c r="C58" s="57"/>
      <c r="D58" s="57"/>
      <c r="E58" s="57"/>
      <c r="F58" s="57"/>
      <c r="G58" s="57"/>
      <c r="H58" s="58" t="s">
        <v>62</v>
      </c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60"/>
      <c r="AO58" s="72" t="s">
        <v>57</v>
      </c>
      <c r="AP58" s="72"/>
      <c r="AQ58" s="72"/>
      <c r="AR58" s="72"/>
      <c r="AS58" s="72"/>
      <c r="AT58" s="72"/>
      <c r="AU58" s="72"/>
      <c r="AV58" s="74">
        <v>40</v>
      </c>
      <c r="AW58" s="74"/>
      <c r="AX58" s="74"/>
      <c r="AY58" s="74"/>
      <c r="AZ58" s="74"/>
      <c r="BA58" s="74"/>
      <c r="BB58" s="74"/>
      <c r="BC58" s="67">
        <v>559</v>
      </c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9"/>
      <c r="BQ58" s="67">
        <f t="shared" si="21"/>
        <v>22360</v>
      </c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9"/>
      <c r="CV58" s="38"/>
      <c r="CW58" s="3"/>
    </row>
    <row r="59" spans="1:101" ht="15.75" customHeight="1" x14ac:dyDescent="0.2">
      <c r="A59" s="57">
        <f t="shared" si="22"/>
        <v>10</v>
      </c>
      <c r="B59" s="57"/>
      <c r="C59" s="57"/>
      <c r="D59" s="57"/>
      <c r="E59" s="57"/>
      <c r="F59" s="57"/>
      <c r="G59" s="57"/>
      <c r="H59" s="58" t="s">
        <v>63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60"/>
      <c r="AO59" s="72" t="s">
        <v>57</v>
      </c>
      <c r="AP59" s="72"/>
      <c r="AQ59" s="72"/>
      <c r="AR59" s="72"/>
      <c r="AS59" s="72"/>
      <c r="AT59" s="72"/>
      <c r="AU59" s="72"/>
      <c r="AV59" s="74">
        <v>60</v>
      </c>
      <c r="AW59" s="74"/>
      <c r="AX59" s="74"/>
      <c r="AY59" s="74"/>
      <c r="AZ59" s="74"/>
      <c r="BA59" s="74"/>
      <c r="BB59" s="74"/>
      <c r="BC59" s="67">
        <v>580</v>
      </c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9"/>
      <c r="BQ59" s="67">
        <f t="shared" si="21"/>
        <v>34800</v>
      </c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9"/>
      <c r="CV59" s="38"/>
      <c r="CW59" s="3"/>
    </row>
    <row r="60" spans="1:101" ht="16.5" customHeight="1" x14ac:dyDescent="0.2">
      <c r="A60" s="57">
        <f t="shared" si="22"/>
        <v>11</v>
      </c>
      <c r="B60" s="57"/>
      <c r="C60" s="57"/>
      <c r="D60" s="57"/>
      <c r="E60" s="57"/>
      <c r="F60" s="57"/>
      <c r="G60" s="57"/>
      <c r="H60" s="58" t="s">
        <v>64</v>
      </c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60"/>
      <c r="AO60" s="72" t="s">
        <v>57</v>
      </c>
      <c r="AP60" s="72"/>
      <c r="AQ60" s="72"/>
      <c r="AR60" s="72"/>
      <c r="AS60" s="72"/>
      <c r="AT60" s="72"/>
      <c r="AU60" s="72"/>
      <c r="AV60" s="74">
        <v>25</v>
      </c>
      <c r="AW60" s="74"/>
      <c r="AX60" s="74"/>
      <c r="AY60" s="74"/>
      <c r="AZ60" s="74"/>
      <c r="BA60" s="74"/>
      <c r="BB60" s="74"/>
      <c r="BC60" s="67">
        <v>2455</v>
      </c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9"/>
      <c r="BQ60" s="67">
        <f t="shared" si="21"/>
        <v>61375</v>
      </c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9"/>
      <c r="CV60" s="38"/>
      <c r="CW60" s="3"/>
    </row>
    <row r="61" spans="1:101" ht="15.75" customHeight="1" x14ac:dyDescent="0.2">
      <c r="A61" s="57">
        <f t="shared" si="22"/>
        <v>12</v>
      </c>
      <c r="B61" s="57"/>
      <c r="C61" s="57"/>
      <c r="D61" s="57"/>
      <c r="E61" s="57"/>
      <c r="F61" s="57"/>
      <c r="G61" s="57"/>
      <c r="H61" s="58" t="s">
        <v>65</v>
      </c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60"/>
      <c r="AO61" s="72" t="s">
        <v>57</v>
      </c>
      <c r="AP61" s="72"/>
      <c r="AQ61" s="72"/>
      <c r="AR61" s="72"/>
      <c r="AS61" s="72"/>
      <c r="AT61" s="72"/>
      <c r="AU61" s="72"/>
      <c r="AV61" s="74">
        <v>35</v>
      </c>
      <c r="AW61" s="74"/>
      <c r="AX61" s="74"/>
      <c r="AY61" s="74"/>
      <c r="AZ61" s="74"/>
      <c r="BA61" s="74"/>
      <c r="BB61" s="74"/>
      <c r="BC61" s="67">
        <f>88.73*1.081*1.079</f>
        <v>103.49458326999999</v>
      </c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9"/>
      <c r="BQ61" s="67">
        <f t="shared" si="21"/>
        <v>3622.3104144499998</v>
      </c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9"/>
      <c r="CV61" s="38"/>
      <c r="CW61" s="3"/>
    </row>
    <row r="62" spans="1:101" ht="15.75" customHeight="1" x14ac:dyDescent="0.2">
      <c r="A62" s="57">
        <f t="shared" si="22"/>
        <v>13</v>
      </c>
      <c r="B62" s="57"/>
      <c r="C62" s="57"/>
      <c r="D62" s="57"/>
      <c r="E62" s="57"/>
      <c r="F62" s="57"/>
      <c r="G62" s="57"/>
      <c r="H62" s="58" t="s">
        <v>66</v>
      </c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60"/>
      <c r="AO62" s="72" t="s">
        <v>57</v>
      </c>
      <c r="AP62" s="72"/>
      <c r="AQ62" s="72"/>
      <c r="AR62" s="72"/>
      <c r="AS62" s="72"/>
      <c r="AT62" s="72"/>
      <c r="AU62" s="72"/>
      <c r="AV62" s="74">
        <v>10</v>
      </c>
      <c r="AW62" s="74"/>
      <c r="AX62" s="74"/>
      <c r="AY62" s="74"/>
      <c r="AZ62" s="74"/>
      <c r="BA62" s="74"/>
      <c r="BB62" s="74"/>
      <c r="BC62" s="67">
        <f>5883.48*1.081*1.079</f>
        <v>6862.4851885199987</v>
      </c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9"/>
      <c r="BQ62" s="67">
        <f t="shared" si="21"/>
        <v>68624.851885199983</v>
      </c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9"/>
      <c r="CV62" s="38"/>
      <c r="CW62" s="3"/>
    </row>
    <row r="63" spans="1:101" ht="15.75" customHeight="1" x14ac:dyDescent="0.2">
      <c r="A63" s="57">
        <f t="shared" si="22"/>
        <v>14</v>
      </c>
      <c r="B63" s="57"/>
      <c r="C63" s="57"/>
      <c r="D63" s="57"/>
      <c r="E63" s="57"/>
      <c r="F63" s="57"/>
      <c r="G63" s="57"/>
      <c r="H63" s="58" t="s">
        <v>67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60"/>
      <c r="AO63" s="72" t="s">
        <v>57</v>
      </c>
      <c r="AP63" s="72"/>
      <c r="AQ63" s="72"/>
      <c r="AR63" s="72"/>
      <c r="AS63" s="72"/>
      <c r="AT63" s="72"/>
      <c r="AU63" s="72"/>
      <c r="AV63" s="74">
        <v>31</v>
      </c>
      <c r="AW63" s="74"/>
      <c r="AX63" s="74"/>
      <c r="AY63" s="74"/>
      <c r="AZ63" s="74"/>
      <c r="BA63" s="74"/>
      <c r="BB63" s="74"/>
      <c r="BC63" s="67">
        <f>689.26*1.081*1.079</f>
        <v>803.95217473999992</v>
      </c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9"/>
      <c r="BQ63" s="67">
        <f t="shared" si="21"/>
        <v>24922.517416939998</v>
      </c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9"/>
      <c r="CV63" s="38"/>
      <c r="CW63" s="3"/>
    </row>
    <row r="64" spans="1:101" ht="22.5" customHeight="1" x14ac:dyDescent="0.2">
      <c r="A64" s="57">
        <f t="shared" si="22"/>
        <v>15</v>
      </c>
      <c r="B64" s="57"/>
      <c r="C64" s="57"/>
      <c r="D64" s="57"/>
      <c r="E64" s="57"/>
      <c r="F64" s="57"/>
      <c r="G64" s="57"/>
      <c r="H64" s="58" t="s">
        <v>68</v>
      </c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60"/>
      <c r="AO64" s="72" t="s">
        <v>57</v>
      </c>
      <c r="AP64" s="72"/>
      <c r="AQ64" s="72"/>
      <c r="AR64" s="72"/>
      <c r="AS64" s="72"/>
      <c r="AT64" s="72"/>
      <c r="AU64" s="72"/>
      <c r="AV64" s="74">
        <v>20</v>
      </c>
      <c r="AW64" s="74"/>
      <c r="AX64" s="74"/>
      <c r="AY64" s="74"/>
      <c r="AZ64" s="74"/>
      <c r="BA64" s="74"/>
      <c r="BB64" s="74"/>
      <c r="BC64" s="67">
        <f>916.27*1.081*1.079</f>
        <v>1068.7364117299999</v>
      </c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9"/>
      <c r="BQ64" s="67">
        <f t="shared" si="21"/>
        <v>21374.728234599999</v>
      </c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9"/>
      <c r="CV64" s="38"/>
      <c r="CW64" s="3"/>
    </row>
    <row r="65" spans="1:108" ht="15.75" customHeight="1" x14ac:dyDescent="0.2">
      <c r="A65" s="57">
        <f t="shared" si="22"/>
        <v>16</v>
      </c>
      <c r="B65" s="57"/>
      <c r="C65" s="57"/>
      <c r="D65" s="57"/>
      <c r="E65" s="57"/>
      <c r="F65" s="57"/>
      <c r="G65" s="57"/>
      <c r="H65" s="58" t="s">
        <v>69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60"/>
      <c r="AO65" s="72" t="s">
        <v>57</v>
      </c>
      <c r="AP65" s="72"/>
      <c r="AQ65" s="72"/>
      <c r="AR65" s="72"/>
      <c r="AS65" s="72"/>
      <c r="AT65" s="72"/>
      <c r="AU65" s="72"/>
      <c r="AV65" s="74">
        <v>11</v>
      </c>
      <c r="AW65" s="74"/>
      <c r="AX65" s="74"/>
      <c r="AY65" s="74"/>
      <c r="AZ65" s="74"/>
      <c r="BA65" s="74"/>
      <c r="BB65" s="74"/>
      <c r="BC65" s="67">
        <f>3398*1.081*1.079</f>
        <v>3963.4238019999998</v>
      </c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9"/>
      <c r="BQ65" s="67">
        <f t="shared" si="21"/>
        <v>43597.661821999995</v>
      </c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9"/>
      <c r="CV65" s="38"/>
      <c r="CW65" s="3"/>
    </row>
    <row r="66" spans="1:108" ht="15.75" customHeight="1" x14ac:dyDescent="0.2">
      <c r="A66" s="57">
        <f t="shared" si="22"/>
        <v>17</v>
      </c>
      <c r="B66" s="57"/>
      <c r="C66" s="57"/>
      <c r="D66" s="57"/>
      <c r="E66" s="57"/>
      <c r="F66" s="57"/>
      <c r="G66" s="57"/>
      <c r="H66" s="58" t="s">
        <v>70</v>
      </c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60"/>
      <c r="AO66" s="72" t="s">
        <v>71</v>
      </c>
      <c r="AP66" s="72"/>
      <c r="AQ66" s="72"/>
      <c r="AR66" s="72"/>
      <c r="AS66" s="72"/>
      <c r="AT66" s="72"/>
      <c r="AU66" s="72"/>
      <c r="AV66" s="74">
        <v>1</v>
      </c>
      <c r="AW66" s="74"/>
      <c r="AX66" s="74"/>
      <c r="AY66" s="74"/>
      <c r="AZ66" s="74"/>
      <c r="BA66" s="74"/>
      <c r="BB66" s="74"/>
      <c r="BC66" s="67">
        <f>27721.21*1.081*1.079</f>
        <v>32333.991622789996</v>
      </c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9"/>
      <c r="BQ66" s="67">
        <f t="shared" si="21"/>
        <v>32333.991622789996</v>
      </c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9"/>
      <c r="CV66" s="38"/>
      <c r="CW66" s="3"/>
    </row>
    <row r="67" spans="1:108" ht="15.75" customHeight="1" x14ac:dyDescent="0.2">
      <c r="A67" s="57">
        <f t="shared" si="22"/>
        <v>18</v>
      </c>
      <c r="B67" s="57"/>
      <c r="C67" s="57"/>
      <c r="D67" s="57"/>
      <c r="E67" s="57"/>
      <c r="F67" s="57"/>
      <c r="G67" s="57"/>
      <c r="H67" s="58" t="s">
        <v>72</v>
      </c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60"/>
      <c r="AO67" s="72" t="s">
        <v>57</v>
      </c>
      <c r="AP67" s="72"/>
      <c r="AQ67" s="72"/>
      <c r="AR67" s="72"/>
      <c r="AS67" s="72"/>
      <c r="AT67" s="72"/>
      <c r="AU67" s="72"/>
      <c r="AV67" s="74">
        <v>22</v>
      </c>
      <c r="AW67" s="74"/>
      <c r="AX67" s="74"/>
      <c r="AY67" s="74"/>
      <c r="AZ67" s="74"/>
      <c r="BA67" s="74"/>
      <c r="BB67" s="74"/>
      <c r="BC67" s="67">
        <f>586.22*1.081*1.079</f>
        <v>683.76642177999997</v>
      </c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9"/>
      <c r="BQ67" s="67">
        <f t="shared" si="21"/>
        <v>15042.861279159999</v>
      </c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9"/>
      <c r="CV67" s="38"/>
      <c r="CW67" s="3"/>
    </row>
    <row r="68" spans="1:108" ht="24.75" customHeight="1" x14ac:dyDescent="0.2">
      <c r="A68" s="57">
        <f t="shared" si="22"/>
        <v>19</v>
      </c>
      <c r="B68" s="57"/>
      <c r="C68" s="57"/>
      <c r="D68" s="57"/>
      <c r="E68" s="57"/>
      <c r="F68" s="57"/>
      <c r="G68" s="57"/>
      <c r="H68" s="58" t="s">
        <v>73</v>
      </c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60"/>
      <c r="AO68" s="72" t="s">
        <v>74</v>
      </c>
      <c r="AP68" s="72"/>
      <c r="AQ68" s="72"/>
      <c r="AR68" s="72"/>
      <c r="AS68" s="72"/>
      <c r="AT68" s="72"/>
      <c r="AU68" s="72"/>
      <c r="AV68" s="74">
        <v>80</v>
      </c>
      <c r="AW68" s="74"/>
      <c r="AX68" s="74"/>
      <c r="AY68" s="74"/>
      <c r="AZ68" s="74"/>
      <c r="BA68" s="74"/>
      <c r="BB68" s="74"/>
      <c r="BC68" s="67">
        <f>48.37*1.081*1.079</f>
        <v>56.418719629999991</v>
      </c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9"/>
      <c r="BQ68" s="67">
        <f t="shared" si="21"/>
        <v>4513.4975703999989</v>
      </c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9"/>
      <c r="CV68" s="38"/>
      <c r="CW68" s="3"/>
    </row>
    <row r="69" spans="1:108" ht="15.75" customHeight="1" x14ac:dyDescent="0.2">
      <c r="A69" s="57">
        <f t="shared" si="22"/>
        <v>20</v>
      </c>
      <c r="B69" s="57"/>
      <c r="C69" s="57"/>
      <c r="D69" s="57"/>
      <c r="E69" s="57"/>
      <c r="F69" s="57"/>
      <c r="G69" s="57"/>
      <c r="H69" s="58" t="s">
        <v>75</v>
      </c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60"/>
      <c r="AO69" s="72" t="s">
        <v>74</v>
      </c>
      <c r="AP69" s="72"/>
      <c r="AQ69" s="72"/>
      <c r="AR69" s="72"/>
      <c r="AS69" s="72"/>
      <c r="AT69" s="72"/>
      <c r="AU69" s="72"/>
      <c r="AV69" s="74">
        <v>63</v>
      </c>
      <c r="AW69" s="74"/>
      <c r="AX69" s="74"/>
      <c r="AY69" s="74"/>
      <c r="AZ69" s="74"/>
      <c r="BA69" s="74"/>
      <c r="BB69" s="74"/>
      <c r="BC69" s="67">
        <f>66.48*1.081*1.079</f>
        <v>77.542205519999996</v>
      </c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9"/>
      <c r="BQ69" s="67">
        <f t="shared" si="21"/>
        <v>4885.15894776</v>
      </c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9"/>
      <c r="CV69" s="38"/>
      <c r="CW69" s="3"/>
    </row>
    <row r="70" spans="1:108" ht="16.5" customHeight="1" x14ac:dyDescent="0.2">
      <c r="A70" s="57">
        <f t="shared" si="22"/>
        <v>21</v>
      </c>
      <c r="B70" s="57"/>
      <c r="C70" s="57"/>
      <c r="D70" s="57"/>
      <c r="E70" s="57"/>
      <c r="F70" s="57"/>
      <c r="G70" s="57"/>
      <c r="H70" s="58" t="s">
        <v>76</v>
      </c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60"/>
      <c r="AO70" s="72" t="s">
        <v>57</v>
      </c>
      <c r="AP70" s="72"/>
      <c r="AQ70" s="72"/>
      <c r="AR70" s="72"/>
      <c r="AS70" s="72"/>
      <c r="AT70" s="72"/>
      <c r="AU70" s="72"/>
      <c r="AV70" s="74">
        <v>20</v>
      </c>
      <c r="AW70" s="74"/>
      <c r="AX70" s="74"/>
      <c r="AY70" s="74"/>
      <c r="AZ70" s="74"/>
      <c r="BA70" s="74"/>
      <c r="BB70" s="74"/>
      <c r="BC70" s="67">
        <f>61.8*1.081*1.079</f>
        <v>72.083458199999981</v>
      </c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9"/>
      <c r="BQ70" s="67">
        <f t="shared" si="21"/>
        <v>1441.6691639999997</v>
      </c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9"/>
      <c r="CV70" s="38"/>
      <c r="CW70" s="3"/>
    </row>
    <row r="71" spans="1:108" ht="15.75" customHeight="1" x14ac:dyDescent="0.2">
      <c r="A71" s="57">
        <f t="shared" si="22"/>
        <v>22</v>
      </c>
      <c r="B71" s="57"/>
      <c r="C71" s="57"/>
      <c r="D71" s="57"/>
      <c r="E71" s="57"/>
      <c r="F71" s="57"/>
      <c r="G71" s="57"/>
      <c r="H71" s="58" t="s">
        <v>77</v>
      </c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60"/>
      <c r="AO71" s="72" t="s">
        <v>57</v>
      </c>
      <c r="AP71" s="72"/>
      <c r="AQ71" s="72"/>
      <c r="AR71" s="72"/>
      <c r="AS71" s="72"/>
      <c r="AT71" s="72"/>
      <c r="AU71" s="72"/>
      <c r="AV71" s="74">
        <v>200</v>
      </c>
      <c r="AW71" s="74"/>
      <c r="AX71" s="74"/>
      <c r="AY71" s="74"/>
      <c r="AZ71" s="74"/>
      <c r="BA71" s="74"/>
      <c r="BB71" s="74"/>
      <c r="BC71" s="67">
        <f>13.36*1.081*1.079</f>
        <v>15.583090639999998</v>
      </c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9"/>
      <c r="BQ71" s="67">
        <f t="shared" si="21"/>
        <v>3116.6181279999996</v>
      </c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9"/>
      <c r="CV71" s="38"/>
      <c r="CW71" s="3"/>
    </row>
    <row r="72" spans="1:108" ht="27" customHeight="1" x14ac:dyDescent="0.2">
      <c r="A72" s="57">
        <f t="shared" si="22"/>
        <v>23</v>
      </c>
      <c r="B72" s="57"/>
      <c r="C72" s="57"/>
      <c r="D72" s="57"/>
      <c r="E72" s="57"/>
      <c r="F72" s="57"/>
      <c r="G72" s="57"/>
      <c r="H72" s="58" t="s">
        <v>78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60"/>
      <c r="AO72" s="72" t="s">
        <v>79</v>
      </c>
      <c r="AP72" s="72"/>
      <c r="AQ72" s="72"/>
      <c r="AR72" s="72"/>
      <c r="AS72" s="72"/>
      <c r="AT72" s="72"/>
      <c r="AU72" s="72"/>
      <c r="AV72" s="74">
        <v>200</v>
      </c>
      <c r="AW72" s="74"/>
      <c r="AX72" s="74"/>
      <c r="AY72" s="74"/>
      <c r="AZ72" s="74"/>
      <c r="BA72" s="74"/>
      <c r="BB72" s="74"/>
      <c r="BC72" s="67">
        <f>89*1.081*1.079</f>
        <v>103.809511</v>
      </c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9"/>
      <c r="BQ72" s="67">
        <f t="shared" si="21"/>
        <v>20761.9022</v>
      </c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9"/>
      <c r="CV72" s="38"/>
      <c r="CW72" s="3"/>
    </row>
    <row r="73" spans="1:108" ht="16.5" customHeight="1" x14ac:dyDescent="0.2">
      <c r="A73" s="57">
        <f t="shared" si="22"/>
        <v>24</v>
      </c>
      <c r="B73" s="57"/>
      <c r="C73" s="57"/>
      <c r="D73" s="57"/>
      <c r="E73" s="57"/>
      <c r="F73" s="57"/>
      <c r="G73" s="57"/>
      <c r="H73" s="58" t="s">
        <v>80</v>
      </c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60"/>
      <c r="AO73" s="72" t="s">
        <v>57</v>
      </c>
      <c r="AP73" s="72"/>
      <c r="AQ73" s="72"/>
      <c r="AR73" s="72"/>
      <c r="AS73" s="72"/>
      <c r="AT73" s="72"/>
      <c r="AU73" s="72"/>
      <c r="AV73" s="74">
        <v>200</v>
      </c>
      <c r="AW73" s="74"/>
      <c r="AX73" s="74"/>
      <c r="AY73" s="74"/>
      <c r="AZ73" s="74"/>
      <c r="BA73" s="74"/>
      <c r="BB73" s="74"/>
      <c r="BC73" s="67">
        <f>26.5*1.081*1.079</f>
        <v>30.909573499999997</v>
      </c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9"/>
      <c r="BQ73" s="67">
        <f t="shared" si="21"/>
        <v>6181.9146999999994</v>
      </c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9"/>
      <c r="CV73" s="38"/>
      <c r="CW73" s="3"/>
    </row>
    <row r="74" spans="1:108" s="39" customFormat="1" ht="18.75" customHeight="1" x14ac:dyDescent="0.2">
      <c r="A74" s="57"/>
      <c r="B74" s="57"/>
      <c r="C74" s="57"/>
      <c r="D74" s="57"/>
      <c r="E74" s="57"/>
      <c r="F74" s="57"/>
      <c r="G74" s="57"/>
      <c r="H74" s="58" t="s">
        <v>33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60"/>
      <c r="AO74" s="72"/>
      <c r="AP74" s="72"/>
      <c r="AQ74" s="72"/>
      <c r="AR74" s="72"/>
      <c r="AS74" s="72"/>
      <c r="AT74" s="72"/>
      <c r="AU74" s="72"/>
      <c r="AV74" s="73"/>
      <c r="AW74" s="72"/>
      <c r="AX74" s="72"/>
      <c r="AY74" s="72"/>
      <c r="AZ74" s="72"/>
      <c r="BA74" s="72"/>
      <c r="BB74" s="72"/>
      <c r="BC74" s="67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9"/>
      <c r="BQ74" s="67">
        <f>SUM(BQ50:CD73)</f>
        <v>915530.5797160099</v>
      </c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9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38"/>
      <c r="CW74" s="3"/>
      <c r="CX74" s="1"/>
      <c r="CY74" s="1"/>
      <c r="CZ74" s="1"/>
      <c r="DA74" s="1"/>
      <c r="DB74" s="1"/>
    </row>
    <row r="75" spans="1:108" x14ac:dyDescent="0.2">
      <c r="A75" s="55">
        <v>5</v>
      </c>
      <c r="B75" s="55"/>
      <c r="C75" s="55"/>
      <c r="D75" s="55"/>
      <c r="E75" s="17" t="s">
        <v>13</v>
      </c>
      <c r="AC75" s="55" t="s">
        <v>24</v>
      </c>
      <c r="AD75" s="55"/>
      <c r="AE75" s="56">
        <f>BE80</f>
        <v>1716000</v>
      </c>
      <c r="AF75" s="56"/>
      <c r="AG75" s="56"/>
      <c r="AH75" s="56"/>
      <c r="AI75" s="56"/>
      <c r="AJ75" s="56"/>
      <c r="AK75" s="56"/>
      <c r="AL75" s="56"/>
      <c r="AM75" s="56"/>
      <c r="AN75" s="56"/>
      <c r="AO75" s="34"/>
      <c r="AP75" s="34"/>
      <c r="AQ75" s="34"/>
      <c r="AR75" s="34"/>
      <c r="AS75" s="34"/>
      <c r="AT75" s="34"/>
      <c r="CV75" s="40"/>
      <c r="CW75" s="41"/>
      <c r="CX75" s="39"/>
      <c r="CY75" s="39"/>
      <c r="CZ75" s="39"/>
      <c r="DA75" s="39"/>
      <c r="DB75" s="39"/>
    </row>
    <row r="76" spans="1:108" x14ac:dyDescent="0.25">
      <c r="A76" s="71" t="s">
        <v>81</v>
      </c>
      <c r="B76" s="71"/>
      <c r="C76" s="71"/>
      <c r="D76" s="71"/>
      <c r="E76" s="42" t="s">
        <v>82</v>
      </c>
      <c r="CV76" s="3"/>
      <c r="CW76" s="3"/>
    </row>
    <row r="77" spans="1:108" x14ac:dyDescent="0.25">
      <c r="A77" s="20"/>
      <c r="B77" s="20"/>
      <c r="C77" s="20"/>
      <c r="D77" s="20"/>
      <c r="E77" s="55"/>
      <c r="F77" s="55"/>
      <c r="G77" s="17"/>
      <c r="R77" s="55">
        <v>24</v>
      </c>
      <c r="S77" s="55"/>
      <c r="T77" s="55"/>
      <c r="U77" s="55"/>
      <c r="V77" s="55"/>
      <c r="W77" s="17" t="s">
        <v>83</v>
      </c>
      <c r="AL77" s="1" t="s">
        <v>36</v>
      </c>
      <c r="AM77" s="75">
        <v>52</v>
      </c>
      <c r="AN77" s="75"/>
      <c r="AO77" s="75"/>
      <c r="AP77" s="17" t="s">
        <v>84</v>
      </c>
      <c r="AR77" s="43"/>
      <c r="AS77" s="43"/>
      <c r="AT77" s="43" t="s">
        <v>36</v>
      </c>
      <c r="AU77" s="70">
        <v>525</v>
      </c>
      <c r="AV77" s="70"/>
      <c r="AW77" s="70"/>
      <c r="AX77" s="70"/>
      <c r="AY77" s="70"/>
      <c r="AZ77" s="70"/>
      <c r="BA77" s="70"/>
      <c r="BC77" s="55" t="s">
        <v>24</v>
      </c>
      <c r="BD77" s="55"/>
      <c r="BE77" s="56">
        <f>R77*AM77*AU77</f>
        <v>655200</v>
      </c>
      <c r="BF77" s="56"/>
      <c r="BG77" s="56"/>
      <c r="BH77" s="56"/>
      <c r="BI77" s="56"/>
      <c r="BJ77" s="56"/>
      <c r="BK77" s="56"/>
      <c r="BL77" s="56"/>
      <c r="BM77" s="56"/>
      <c r="BN77" s="56"/>
      <c r="CV77" s="3"/>
      <c r="CW77" s="3"/>
    </row>
    <row r="78" spans="1:108" x14ac:dyDescent="0.25">
      <c r="A78" s="71" t="s">
        <v>85</v>
      </c>
      <c r="B78" s="71"/>
      <c r="C78" s="71"/>
      <c r="D78" s="71"/>
      <c r="E78" s="42" t="s">
        <v>86</v>
      </c>
      <c r="CV78" s="55"/>
      <c r="CW78" s="55"/>
      <c r="CX78" s="55"/>
      <c r="CY78" s="55"/>
      <c r="CZ78" s="55"/>
      <c r="DA78" s="55"/>
      <c r="DB78" s="55"/>
      <c r="DC78" s="55"/>
      <c r="DD78" s="55"/>
    </row>
    <row r="79" spans="1:108" x14ac:dyDescent="0.25">
      <c r="A79" s="20"/>
      <c r="B79" s="20"/>
      <c r="C79" s="20"/>
      <c r="D79" s="20"/>
      <c r="E79" s="55"/>
      <c r="F79" s="55"/>
      <c r="G79" s="17"/>
      <c r="R79" s="55">
        <v>24</v>
      </c>
      <c r="S79" s="55"/>
      <c r="T79" s="55"/>
      <c r="U79" s="55"/>
      <c r="V79" s="55"/>
      <c r="W79" s="17" t="s">
        <v>83</v>
      </c>
      <c r="AL79" s="1" t="s">
        <v>36</v>
      </c>
      <c r="AM79" s="75">
        <v>52</v>
      </c>
      <c r="AN79" s="75"/>
      <c r="AO79" s="75"/>
      <c r="AP79" s="17" t="s">
        <v>84</v>
      </c>
      <c r="AR79" s="43"/>
      <c r="AS79" s="43"/>
      <c r="AT79" s="43" t="s">
        <v>36</v>
      </c>
      <c r="AU79" s="70">
        <v>850</v>
      </c>
      <c r="AV79" s="70"/>
      <c r="AW79" s="70"/>
      <c r="AX79" s="70"/>
      <c r="AY79" s="70"/>
      <c r="AZ79" s="70"/>
      <c r="BA79" s="70"/>
      <c r="BC79" s="55" t="s">
        <v>24</v>
      </c>
      <c r="BD79" s="55"/>
      <c r="BE79" s="56">
        <f>R79*AM79*AU79</f>
        <v>1060800</v>
      </c>
      <c r="BF79" s="56"/>
      <c r="BG79" s="56"/>
      <c r="BH79" s="56"/>
      <c r="BI79" s="56"/>
      <c r="BJ79" s="56"/>
      <c r="BK79" s="56"/>
      <c r="BL79" s="56"/>
      <c r="BM79" s="56"/>
      <c r="BN79" s="56"/>
      <c r="CV79" s="3"/>
      <c r="CW79" s="3"/>
    </row>
    <row r="80" spans="1:108" x14ac:dyDescent="0.25">
      <c r="A80" s="20"/>
      <c r="B80" s="20"/>
      <c r="C80" s="20"/>
      <c r="D80" s="20"/>
      <c r="E80" s="54" t="s">
        <v>33</v>
      </c>
      <c r="F80" s="54"/>
      <c r="G80" s="54"/>
      <c r="H80" s="54"/>
      <c r="I80" s="54"/>
      <c r="J80" s="54"/>
      <c r="K80" s="54"/>
      <c r="BC80" s="55" t="s">
        <v>24</v>
      </c>
      <c r="BD80" s="55"/>
      <c r="BE80" s="56">
        <f>SUM(BE77:BN79)</f>
        <v>1716000</v>
      </c>
      <c r="BF80" s="56"/>
      <c r="BG80" s="56"/>
      <c r="BH80" s="56"/>
      <c r="BI80" s="56"/>
      <c r="BJ80" s="56"/>
      <c r="BK80" s="56"/>
      <c r="BL80" s="56"/>
      <c r="BM80" s="56"/>
      <c r="BN80" s="56"/>
      <c r="CV80" s="3"/>
      <c r="CW80" s="3"/>
    </row>
    <row r="84" spans="6:27" x14ac:dyDescent="0.25">
      <c r="F84" s="44"/>
      <c r="G84" s="44"/>
      <c r="H84" s="44"/>
      <c r="I84" s="44"/>
      <c r="J84" s="44"/>
      <c r="K84" s="44"/>
      <c r="L84" s="44"/>
      <c r="M84" s="44"/>
      <c r="N84" s="44"/>
      <c r="O84" s="26"/>
      <c r="P84" s="26"/>
      <c r="Q84" s="26"/>
      <c r="R84" s="26"/>
      <c r="T84" s="45"/>
      <c r="U84" s="45"/>
      <c r="V84" s="45"/>
      <c r="W84" s="45"/>
      <c r="X84" s="45"/>
      <c r="Y84" s="26"/>
      <c r="Z84" s="26"/>
      <c r="AA84" s="26"/>
    </row>
  </sheetData>
  <mergeCells count="336">
    <mergeCell ref="BB3:CT3"/>
    <mergeCell ref="D1:CT1"/>
    <mergeCell ref="C2:CT2"/>
    <mergeCell ref="A5:CU5"/>
    <mergeCell ref="A6:CU6"/>
    <mergeCell ref="A7:CU7"/>
    <mergeCell ref="CI8:CU8"/>
    <mergeCell ref="A9:D10"/>
    <mergeCell ref="E9:AW10"/>
    <mergeCell ref="AX9:BG10"/>
    <mergeCell ref="BH9:CU9"/>
    <mergeCell ref="BH10:BQ10"/>
    <mergeCell ref="BR10:CA10"/>
    <mergeCell ref="CB10:CK10"/>
    <mergeCell ref="CL10:CU10"/>
    <mergeCell ref="A11:D11"/>
    <mergeCell ref="E11:AW11"/>
    <mergeCell ref="AX11:BG11"/>
    <mergeCell ref="BH11:BQ11"/>
    <mergeCell ref="BR11:CA11"/>
    <mergeCell ref="CB11:CK11"/>
    <mergeCell ref="CL11:CU11"/>
    <mergeCell ref="CL12:CU12"/>
    <mergeCell ref="A13:D13"/>
    <mergeCell ref="E13:AW13"/>
    <mergeCell ref="AX13:BG13"/>
    <mergeCell ref="BH13:BQ13"/>
    <mergeCell ref="BR13:CA13"/>
    <mergeCell ref="CB13:CK13"/>
    <mergeCell ref="CL13:CU13"/>
    <mergeCell ref="A12:D12"/>
    <mergeCell ref="E12:AW12"/>
    <mergeCell ref="AX12:BG12"/>
    <mergeCell ref="BH12:BQ12"/>
    <mergeCell ref="BR12:CA12"/>
    <mergeCell ref="CB12:CK12"/>
    <mergeCell ref="CL14:CU14"/>
    <mergeCell ref="A15:D15"/>
    <mergeCell ref="E15:AW15"/>
    <mergeCell ref="AX15:BG15"/>
    <mergeCell ref="BH15:BQ15"/>
    <mergeCell ref="BR15:CA15"/>
    <mergeCell ref="CB15:CK15"/>
    <mergeCell ref="CL15:CU15"/>
    <mergeCell ref="A14:D14"/>
    <mergeCell ref="E14:AW14"/>
    <mergeCell ref="AX14:BG14"/>
    <mergeCell ref="BH14:BQ14"/>
    <mergeCell ref="BR14:CA14"/>
    <mergeCell ref="CB14:CK14"/>
    <mergeCell ref="CL18:CU18"/>
    <mergeCell ref="A18:D18"/>
    <mergeCell ref="E18:AW18"/>
    <mergeCell ref="AX18:BG18"/>
    <mergeCell ref="BH18:BQ18"/>
    <mergeCell ref="BR18:CA18"/>
    <mergeCell ref="CB18:CK18"/>
    <mergeCell ref="CL16:CU16"/>
    <mergeCell ref="A17:D17"/>
    <mergeCell ref="E17:AW17"/>
    <mergeCell ref="AX17:BG17"/>
    <mergeCell ref="BH17:BQ17"/>
    <mergeCell ref="BR17:CA17"/>
    <mergeCell ref="CB17:CK17"/>
    <mergeCell ref="CL17:CU17"/>
    <mergeCell ref="A16:D16"/>
    <mergeCell ref="E16:AW16"/>
    <mergeCell ref="AX16:BG16"/>
    <mergeCell ref="BH16:BQ16"/>
    <mergeCell ref="BR16:CA16"/>
    <mergeCell ref="CB16:CK16"/>
    <mergeCell ref="CL19:CU19"/>
    <mergeCell ref="A20:D20"/>
    <mergeCell ref="E20:AW20"/>
    <mergeCell ref="AX20:BG20"/>
    <mergeCell ref="BH20:BQ20"/>
    <mergeCell ref="BR20:CA20"/>
    <mergeCell ref="CB20:CK20"/>
    <mergeCell ref="CL20:CU20"/>
    <mergeCell ref="A19:D19"/>
    <mergeCell ref="E19:AW19"/>
    <mergeCell ref="AX19:BG19"/>
    <mergeCell ref="BH19:BQ19"/>
    <mergeCell ref="BR19:CA19"/>
    <mergeCell ref="CB19:CK19"/>
    <mergeCell ref="CL21:CU21"/>
    <mergeCell ref="A22:D22"/>
    <mergeCell ref="E22:AW22"/>
    <mergeCell ref="AX22:BG22"/>
    <mergeCell ref="BH22:BQ22"/>
    <mergeCell ref="BR22:CA22"/>
    <mergeCell ref="CB22:CK22"/>
    <mergeCell ref="CL22:CU22"/>
    <mergeCell ref="A21:D21"/>
    <mergeCell ref="E21:AW21"/>
    <mergeCell ref="AX21:BG21"/>
    <mergeCell ref="BH21:BQ21"/>
    <mergeCell ref="BR21:CA21"/>
    <mergeCell ref="CB21:CK21"/>
    <mergeCell ref="CL23:CU23"/>
    <mergeCell ref="CW28:CZ28"/>
    <mergeCell ref="A31:CU31"/>
    <mergeCell ref="A32:CU32"/>
    <mergeCell ref="A34:D34"/>
    <mergeCell ref="W34:X34"/>
    <mergeCell ref="Y34:AH34"/>
    <mergeCell ref="A23:D23"/>
    <mergeCell ref="E23:AW23"/>
    <mergeCell ref="AX23:BG23"/>
    <mergeCell ref="BH23:BQ23"/>
    <mergeCell ref="BR23:CA23"/>
    <mergeCell ref="CB23:CK23"/>
    <mergeCell ref="AH35:AQ35"/>
    <mergeCell ref="AR35:BE35"/>
    <mergeCell ref="BF35:BY35"/>
    <mergeCell ref="CV35:DB35"/>
    <mergeCell ref="A36:D36"/>
    <mergeCell ref="AH36:AQ36"/>
    <mergeCell ref="AR36:BE36"/>
    <mergeCell ref="BF36:BY36"/>
    <mergeCell ref="CV36:DB36"/>
    <mergeCell ref="E39:K39"/>
    <mergeCell ref="AH39:AQ39"/>
    <mergeCell ref="BF39:BY39"/>
    <mergeCell ref="CV39:DB39"/>
    <mergeCell ref="AR40:BE40"/>
    <mergeCell ref="CV40:DB40"/>
    <mergeCell ref="A37:D37"/>
    <mergeCell ref="AH37:AQ37"/>
    <mergeCell ref="AR37:BE37"/>
    <mergeCell ref="BF37:BY37"/>
    <mergeCell ref="CV37:DB38"/>
    <mergeCell ref="A38:D38"/>
    <mergeCell ref="AH38:AQ38"/>
    <mergeCell ref="AR38:BE38"/>
    <mergeCell ref="BF38:BY38"/>
    <mergeCell ref="CV46:DB46"/>
    <mergeCell ref="A48:D48"/>
    <mergeCell ref="BM48:BN48"/>
    <mergeCell ref="BO48:BX48"/>
    <mergeCell ref="AW41:AZ41"/>
    <mergeCell ref="BO41:BR41"/>
    <mergeCell ref="BS41:CE41"/>
    <mergeCell ref="CF41:CG41"/>
    <mergeCell ref="CH41:CQ41"/>
    <mergeCell ref="A43:D43"/>
    <mergeCell ref="AN43:AT43"/>
    <mergeCell ref="AU43:AV43"/>
    <mergeCell ref="AW43:BF43"/>
    <mergeCell ref="E41:K41"/>
    <mergeCell ref="L41:O41"/>
    <mergeCell ref="Q41:Y41"/>
    <mergeCell ref="AG41:AK41"/>
    <mergeCell ref="AL41:AT41"/>
    <mergeCell ref="AU41:AV41"/>
    <mergeCell ref="A49:G49"/>
    <mergeCell ref="H49:AN49"/>
    <mergeCell ref="AO49:AU49"/>
    <mergeCell ref="AV49:BB49"/>
    <mergeCell ref="BC49:BP49"/>
    <mergeCell ref="BQ49:CD49"/>
    <mergeCell ref="A45:D45"/>
    <mergeCell ref="E46:Q46"/>
    <mergeCell ref="AC46:AM46"/>
    <mergeCell ref="AX46:BJ46"/>
    <mergeCell ref="A51:G51"/>
    <mergeCell ref="H51:AN51"/>
    <mergeCell ref="AO51:AU51"/>
    <mergeCell ref="AV51:BB51"/>
    <mergeCell ref="BC51:BP51"/>
    <mergeCell ref="BQ51:CD51"/>
    <mergeCell ref="BQ52:CD52"/>
    <mergeCell ref="A50:G50"/>
    <mergeCell ref="H50:AN50"/>
    <mergeCell ref="AO50:AU50"/>
    <mergeCell ref="AV50:BB50"/>
    <mergeCell ref="BC50:BP50"/>
    <mergeCell ref="BQ50:CD50"/>
    <mergeCell ref="A54:G54"/>
    <mergeCell ref="H54:AN54"/>
    <mergeCell ref="AO54:AU54"/>
    <mergeCell ref="AV54:BB54"/>
    <mergeCell ref="BC54:BP54"/>
    <mergeCell ref="BQ54:CD54"/>
    <mergeCell ref="A53:G53"/>
    <mergeCell ref="H53:AN53"/>
    <mergeCell ref="AO53:AU53"/>
    <mergeCell ref="AV53:BB53"/>
    <mergeCell ref="BC53:BP53"/>
    <mergeCell ref="BQ53:CD53"/>
    <mergeCell ref="A56:G56"/>
    <mergeCell ref="H56:AN56"/>
    <mergeCell ref="AO56:AU56"/>
    <mergeCell ref="AV56:BB56"/>
    <mergeCell ref="BC56:BP56"/>
    <mergeCell ref="BQ56:CD56"/>
    <mergeCell ref="A55:G55"/>
    <mergeCell ref="H55:AN55"/>
    <mergeCell ref="AO55:AU55"/>
    <mergeCell ref="AV55:BB55"/>
    <mergeCell ref="BC55:BP55"/>
    <mergeCell ref="BQ55:CD55"/>
    <mergeCell ref="A58:G58"/>
    <mergeCell ref="H58:AN58"/>
    <mergeCell ref="AO58:AU58"/>
    <mergeCell ref="AV58:BB58"/>
    <mergeCell ref="BC58:BP58"/>
    <mergeCell ref="BQ58:CD58"/>
    <mergeCell ref="A57:G57"/>
    <mergeCell ref="H57:AN57"/>
    <mergeCell ref="AO57:AU57"/>
    <mergeCell ref="AV57:BB57"/>
    <mergeCell ref="BC57:BP57"/>
    <mergeCell ref="BQ57:CD57"/>
    <mergeCell ref="A60:G60"/>
    <mergeCell ref="H60:AN60"/>
    <mergeCell ref="AO60:AU60"/>
    <mergeCell ref="AV60:BB60"/>
    <mergeCell ref="BC60:BP60"/>
    <mergeCell ref="BQ60:CD60"/>
    <mergeCell ref="A59:G59"/>
    <mergeCell ref="H59:AN59"/>
    <mergeCell ref="AO59:AU59"/>
    <mergeCell ref="AV59:BB59"/>
    <mergeCell ref="BC59:BP59"/>
    <mergeCell ref="BQ59:CD59"/>
    <mergeCell ref="A62:G62"/>
    <mergeCell ref="H62:AN62"/>
    <mergeCell ref="AO62:AU62"/>
    <mergeCell ref="AV62:BB62"/>
    <mergeCell ref="BC62:BP62"/>
    <mergeCell ref="BQ62:CD62"/>
    <mergeCell ref="A61:G61"/>
    <mergeCell ref="H61:AN61"/>
    <mergeCell ref="AO61:AU61"/>
    <mergeCell ref="AV61:BB61"/>
    <mergeCell ref="BC61:BP61"/>
    <mergeCell ref="BQ61:CD61"/>
    <mergeCell ref="A64:G64"/>
    <mergeCell ref="H64:AN64"/>
    <mergeCell ref="AO64:AU64"/>
    <mergeCell ref="AV64:BB64"/>
    <mergeCell ref="BC64:BP64"/>
    <mergeCell ref="BQ64:CD64"/>
    <mergeCell ref="A63:G63"/>
    <mergeCell ref="H63:AN63"/>
    <mergeCell ref="AO63:AU63"/>
    <mergeCell ref="AV63:BB63"/>
    <mergeCell ref="BC63:BP63"/>
    <mergeCell ref="BQ63:CD63"/>
    <mergeCell ref="A66:G66"/>
    <mergeCell ref="H66:AN66"/>
    <mergeCell ref="AO66:AU66"/>
    <mergeCell ref="AV66:BB66"/>
    <mergeCell ref="BC66:BP66"/>
    <mergeCell ref="BQ66:CD66"/>
    <mergeCell ref="A65:G65"/>
    <mergeCell ref="H65:AN65"/>
    <mergeCell ref="AO65:AU65"/>
    <mergeCell ref="AV65:BB65"/>
    <mergeCell ref="BC65:BP65"/>
    <mergeCell ref="BQ65:CD65"/>
    <mergeCell ref="AO68:AU68"/>
    <mergeCell ref="AV68:BB68"/>
    <mergeCell ref="BC68:BP68"/>
    <mergeCell ref="BQ68:CD68"/>
    <mergeCell ref="A67:G67"/>
    <mergeCell ref="H67:AN67"/>
    <mergeCell ref="AO67:AU67"/>
    <mergeCell ref="AV67:BB67"/>
    <mergeCell ref="BC67:BP67"/>
    <mergeCell ref="BQ67:CD67"/>
    <mergeCell ref="BQ71:CD71"/>
    <mergeCell ref="A70:G70"/>
    <mergeCell ref="H70:AN70"/>
    <mergeCell ref="AO70:AU70"/>
    <mergeCell ref="AV70:BB70"/>
    <mergeCell ref="BC70:BP70"/>
    <mergeCell ref="BQ70:CD70"/>
    <mergeCell ref="A69:G69"/>
    <mergeCell ref="H69:AN69"/>
    <mergeCell ref="AO69:AU69"/>
    <mergeCell ref="AV69:BB69"/>
    <mergeCell ref="BC69:BP69"/>
    <mergeCell ref="BQ69:CD69"/>
    <mergeCell ref="BQ74:CD74"/>
    <mergeCell ref="A73:G73"/>
    <mergeCell ref="H73:AN73"/>
    <mergeCell ref="AO73:AU73"/>
    <mergeCell ref="AV73:BB73"/>
    <mergeCell ref="BC73:BP73"/>
    <mergeCell ref="BQ73:CD73"/>
    <mergeCell ref="A72:G72"/>
    <mergeCell ref="H72:AN72"/>
    <mergeCell ref="AO72:AU72"/>
    <mergeCell ref="AV72:BB72"/>
    <mergeCell ref="BC72:BP72"/>
    <mergeCell ref="BQ72:CD72"/>
    <mergeCell ref="CV78:DD78"/>
    <mergeCell ref="E79:F79"/>
    <mergeCell ref="R79:V79"/>
    <mergeCell ref="AM79:AO79"/>
    <mergeCell ref="AU79:BA79"/>
    <mergeCell ref="BC79:BD79"/>
    <mergeCell ref="A75:D75"/>
    <mergeCell ref="AC75:AD75"/>
    <mergeCell ref="AE75:AN75"/>
    <mergeCell ref="A76:D76"/>
    <mergeCell ref="E77:F77"/>
    <mergeCell ref="R77:V77"/>
    <mergeCell ref="AM77:AO77"/>
    <mergeCell ref="BE79:BN79"/>
    <mergeCell ref="E80:K80"/>
    <mergeCell ref="BC80:BD80"/>
    <mergeCell ref="BE80:BN80"/>
    <mergeCell ref="A52:G52"/>
    <mergeCell ref="H52:AN52"/>
    <mergeCell ref="AO52:AU52"/>
    <mergeCell ref="AV52:BB52"/>
    <mergeCell ref="BC52:BP52"/>
    <mergeCell ref="AU77:BA77"/>
    <mergeCell ref="BC77:BD77"/>
    <mergeCell ref="BE77:BN77"/>
    <mergeCell ref="A78:D78"/>
    <mergeCell ref="A74:G74"/>
    <mergeCell ref="H74:AN74"/>
    <mergeCell ref="AO74:AU74"/>
    <mergeCell ref="AV74:BB74"/>
    <mergeCell ref="BC74:BP74"/>
    <mergeCell ref="A71:G71"/>
    <mergeCell ref="H71:AN71"/>
    <mergeCell ref="AO71:AU71"/>
    <mergeCell ref="AV71:BB71"/>
    <mergeCell ref="BC71:BP71"/>
    <mergeCell ref="A68:G68"/>
    <mergeCell ref="H68:AN68"/>
  </mergeCells>
  <pageMargins left="0.7" right="0.25" top="0.43" bottom="0.75" header="0.3" footer="0.3"/>
  <pageSetup paperSize="9" orientation="portrait" r:id="rId1"/>
  <rowBreaks count="2" manualBreakCount="2">
    <brk id="30" max="98" man="1"/>
    <brk id="74" max="9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Освещ. 2014</vt:lpstr>
      <vt:lpstr>'Освещ. 2014'!Область_печати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Скороходова Людмила Сабитовна</cp:lastModifiedBy>
  <cp:lastPrinted>2013-11-05T09:29:07Z</cp:lastPrinted>
  <dcterms:created xsi:type="dcterms:W3CDTF">2013-11-05T07:28:56Z</dcterms:created>
  <dcterms:modified xsi:type="dcterms:W3CDTF">2013-11-18T11:18:16Z</dcterms:modified>
</cp:coreProperties>
</file>